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\Documents\Мои документы КОЗЫРЕВА Л.Н\МУНИЦ. ПРОГРАММА\2025\2025 ИЗМЕНЕНИЕ МП\01 2025 Изменение  МП\01 ПРОЕКТ МП образование на 21.02.2025\"/>
    </mc:Choice>
  </mc:AlternateContent>
  <bookViews>
    <workbookView xWindow="0" yWindow="0" windowWidth="28800" windowHeight="12330"/>
  </bookViews>
  <sheets>
    <sheet name="ФЭО 2025 изменение 01  3год (2" sheetId="6" r:id="rId1"/>
  </sheets>
  <definedNames>
    <definedName name="_xlnm.Print_Titles" localSheetId="0">'ФЭО 2025 изменение 01  3год (2'!$A:$D,'ФЭО 2025 изменение 01  3год (2'!$4:$5</definedName>
    <definedName name="_xlnm.Print_Area" localSheetId="0">'ФЭО 2025 изменение 01  3год (2'!$A$1:$Z$153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1" i="6" l="1"/>
  <c r="X71" i="6"/>
  <c r="W71" i="6"/>
  <c r="V71" i="6"/>
  <c r="U71" i="6"/>
  <c r="T71" i="6"/>
  <c r="Z71" i="6" s="1"/>
  <c r="R71" i="6"/>
  <c r="Q71" i="6"/>
  <c r="P71" i="6"/>
  <c r="O71" i="6"/>
  <c r="S71" i="6" s="1"/>
  <c r="N71" i="6"/>
  <c r="M71" i="6"/>
  <c r="K71" i="6"/>
  <c r="J71" i="6"/>
  <c r="I71" i="6"/>
  <c r="H71" i="6"/>
  <c r="G71" i="6"/>
  <c r="F71" i="6"/>
  <c r="L71" i="6" s="1"/>
  <c r="V65" i="6"/>
  <c r="U65" i="6"/>
  <c r="T65" i="6"/>
  <c r="R65" i="6"/>
  <c r="Q65" i="6"/>
  <c r="P65" i="6"/>
  <c r="O65" i="6"/>
  <c r="N65" i="6"/>
  <c r="M65" i="6"/>
  <c r="S65" i="6" s="1"/>
  <c r="F65" i="6"/>
  <c r="K65" i="6"/>
  <c r="J65" i="6"/>
  <c r="I65" i="6"/>
  <c r="H65" i="6"/>
  <c r="G65" i="6"/>
  <c r="L65" i="6"/>
  <c r="V54" i="6"/>
  <c r="U54" i="6"/>
  <c r="T54" i="6"/>
  <c r="R54" i="6"/>
  <c r="Q54" i="6"/>
  <c r="P54" i="6"/>
  <c r="O54" i="6"/>
  <c r="N54" i="6"/>
  <c r="M54" i="6"/>
  <c r="S54" i="6" s="1"/>
  <c r="F54" i="6"/>
  <c r="G54" i="6"/>
  <c r="H54" i="6"/>
  <c r="L54" i="6" s="1"/>
  <c r="I54" i="6"/>
  <c r="J54" i="6"/>
  <c r="K54" i="6"/>
  <c r="L53" i="6"/>
  <c r="M28" i="6"/>
  <c r="N28" i="6"/>
  <c r="O28" i="6"/>
  <c r="F28" i="6"/>
  <c r="G28" i="6"/>
  <c r="H28" i="6"/>
  <c r="Z24" i="6" l="1"/>
  <c r="Z81" i="6"/>
  <c r="Z82" i="6"/>
  <c r="X140" i="6"/>
  <c r="Y116" i="6"/>
  <c r="X116" i="6"/>
  <c r="W116" i="6"/>
  <c r="Y115" i="6"/>
  <c r="X115" i="6"/>
  <c r="W115" i="6"/>
  <c r="Y111" i="6"/>
  <c r="X111" i="6"/>
  <c r="W111" i="6"/>
  <c r="Y110" i="6"/>
  <c r="X110" i="6"/>
  <c r="W110" i="6"/>
  <c r="Y109" i="6"/>
  <c r="X109" i="6"/>
  <c r="W109" i="6"/>
  <c r="Y108" i="6"/>
  <c r="X108" i="6"/>
  <c r="W108" i="6"/>
  <c r="Y107" i="6"/>
  <c r="X107" i="6"/>
  <c r="W107" i="6"/>
  <c r="Y106" i="6"/>
  <c r="X106" i="6"/>
  <c r="W106" i="6"/>
  <c r="Y105" i="6"/>
  <c r="X105" i="6"/>
  <c r="W105" i="6"/>
  <c r="Y104" i="6"/>
  <c r="X104" i="6"/>
  <c r="W104" i="6"/>
  <c r="Y98" i="6"/>
  <c r="X98" i="6"/>
  <c r="W98" i="6"/>
  <c r="Y97" i="6"/>
  <c r="X97" i="6"/>
  <c r="W97" i="6"/>
  <c r="Y96" i="6"/>
  <c r="X96" i="6"/>
  <c r="W96" i="6"/>
  <c r="Y95" i="6"/>
  <c r="X95" i="6"/>
  <c r="W95" i="6"/>
  <c r="Y94" i="6"/>
  <c r="X94" i="6"/>
  <c r="W94" i="6"/>
  <c r="Y93" i="6"/>
  <c r="X93" i="6"/>
  <c r="W93" i="6"/>
  <c r="Y92" i="6"/>
  <c r="X92" i="6"/>
  <c r="W92" i="6"/>
  <c r="Y91" i="6"/>
  <c r="X91" i="6"/>
  <c r="W91" i="6"/>
  <c r="Y90" i="6"/>
  <c r="X90" i="6"/>
  <c r="W90" i="6"/>
  <c r="Y83" i="6"/>
  <c r="X83" i="6"/>
  <c r="W83" i="6"/>
  <c r="Y80" i="6"/>
  <c r="X80" i="6"/>
  <c r="W80" i="6"/>
  <c r="Y79" i="6"/>
  <c r="X79" i="6"/>
  <c r="W79" i="6"/>
  <c r="Y78" i="6"/>
  <c r="X78" i="6"/>
  <c r="W78" i="6"/>
  <c r="Y77" i="6"/>
  <c r="X77" i="6"/>
  <c r="W77" i="6"/>
  <c r="Y76" i="6"/>
  <c r="X76" i="6"/>
  <c r="W76" i="6"/>
  <c r="Y75" i="6"/>
  <c r="X75" i="6"/>
  <c r="W75" i="6"/>
  <c r="Y74" i="6"/>
  <c r="X74" i="6"/>
  <c r="W74" i="6"/>
  <c r="Y73" i="6"/>
  <c r="X73" i="6"/>
  <c r="W73" i="6"/>
  <c r="Y72" i="6"/>
  <c r="X72" i="6"/>
  <c r="W72" i="6"/>
  <c r="Y70" i="6"/>
  <c r="X70" i="6"/>
  <c r="W70" i="6"/>
  <c r="Y69" i="6"/>
  <c r="X69" i="6"/>
  <c r="W69" i="6"/>
  <c r="Y68" i="6"/>
  <c r="X68" i="6"/>
  <c r="W68" i="6"/>
  <c r="Y67" i="6"/>
  <c r="X67" i="6"/>
  <c r="W67" i="6"/>
  <c r="Y66" i="6"/>
  <c r="Y65" i="6" s="1"/>
  <c r="X66" i="6"/>
  <c r="X65" i="6" s="1"/>
  <c r="W66" i="6"/>
  <c r="W65" i="6" s="1"/>
  <c r="Z65" i="6" s="1"/>
  <c r="Y64" i="6"/>
  <c r="X64" i="6"/>
  <c r="W64" i="6"/>
  <c r="Y63" i="6"/>
  <c r="X63" i="6"/>
  <c r="W63" i="6"/>
  <c r="Y62" i="6"/>
  <c r="X62" i="6"/>
  <c r="W62" i="6"/>
  <c r="Y61" i="6"/>
  <c r="X61" i="6"/>
  <c r="W61" i="6"/>
  <c r="Y60" i="6"/>
  <c r="X60" i="6"/>
  <c r="W60" i="6"/>
  <c r="Y59" i="6"/>
  <c r="X59" i="6"/>
  <c r="W59" i="6"/>
  <c r="Y57" i="6"/>
  <c r="X57" i="6"/>
  <c r="W57" i="6"/>
  <c r="Y56" i="6"/>
  <c r="X56" i="6"/>
  <c r="W56" i="6"/>
  <c r="Y52" i="6"/>
  <c r="X52" i="6"/>
  <c r="W52" i="6"/>
  <c r="Y51" i="6"/>
  <c r="X51" i="6"/>
  <c r="W51" i="6"/>
  <c r="Y50" i="6"/>
  <c r="X50" i="6"/>
  <c r="W50" i="6"/>
  <c r="Y49" i="6"/>
  <c r="X49" i="6"/>
  <c r="W49" i="6"/>
  <c r="Y48" i="6"/>
  <c r="X48" i="6"/>
  <c r="W48" i="6"/>
  <c r="X47" i="6"/>
  <c r="W47" i="6"/>
  <c r="Y46" i="6"/>
  <c r="X46" i="6"/>
  <c r="W46" i="6"/>
  <c r="Y38" i="6"/>
  <c r="X38" i="6"/>
  <c r="W38" i="6"/>
  <c r="Y23" i="6"/>
  <c r="X23" i="6"/>
  <c r="W23" i="6"/>
  <c r="Y19" i="6"/>
  <c r="X19" i="6"/>
  <c r="W19" i="6"/>
  <c r="Y16" i="6"/>
  <c r="X16" i="6"/>
  <c r="W16" i="6"/>
  <c r="Y15" i="6"/>
  <c r="X15" i="6"/>
  <c r="W15" i="6"/>
  <c r="Y14" i="6"/>
  <c r="X14" i="6"/>
  <c r="W14" i="6"/>
  <c r="Y13" i="6"/>
  <c r="X13" i="6"/>
  <c r="W13" i="6"/>
  <c r="Y11" i="6"/>
  <c r="X11" i="6"/>
  <c r="W11" i="6"/>
  <c r="Y10" i="6"/>
  <c r="X10" i="6"/>
  <c r="W10" i="6"/>
  <c r="Y9" i="6"/>
  <c r="X9" i="6"/>
  <c r="W9" i="6"/>
  <c r="Y8" i="6"/>
  <c r="X8" i="6"/>
  <c r="W8" i="6"/>
  <c r="S9" i="6"/>
  <c r="S10" i="6"/>
  <c r="S11" i="6"/>
  <c r="S14" i="6"/>
  <c r="S15" i="6"/>
  <c r="S16" i="6"/>
  <c r="S19" i="6"/>
  <c r="S23" i="6"/>
  <c r="S24" i="6"/>
  <c r="S38" i="6"/>
  <c r="S46" i="6"/>
  <c r="S48" i="6"/>
  <c r="S49" i="6"/>
  <c r="S50" i="6"/>
  <c r="S51" i="6"/>
  <c r="S52" i="6"/>
  <c r="S56" i="6"/>
  <c r="S57" i="6"/>
  <c r="S59" i="6"/>
  <c r="S60" i="6"/>
  <c r="S61" i="6"/>
  <c r="S62" i="6"/>
  <c r="S63" i="6"/>
  <c r="S64" i="6"/>
  <c r="S66" i="6"/>
  <c r="S67" i="6"/>
  <c r="S68" i="6"/>
  <c r="S69" i="6"/>
  <c r="S70" i="6"/>
  <c r="S72" i="6"/>
  <c r="S73" i="6"/>
  <c r="S74" i="6"/>
  <c r="S75" i="6"/>
  <c r="S76" i="6"/>
  <c r="S77" i="6"/>
  <c r="S78" i="6"/>
  <c r="S79" i="6"/>
  <c r="S80" i="6"/>
  <c r="S81" i="6"/>
  <c r="S82" i="6"/>
  <c r="S83" i="6"/>
  <c r="S89" i="6"/>
  <c r="S90" i="6"/>
  <c r="S91" i="6"/>
  <c r="S92" i="6"/>
  <c r="S93" i="6"/>
  <c r="S94" i="6"/>
  <c r="S95" i="6"/>
  <c r="S96" i="6"/>
  <c r="S97" i="6"/>
  <c r="S98" i="6"/>
  <c r="S104" i="6"/>
  <c r="S105" i="6"/>
  <c r="S106" i="6"/>
  <c r="S107" i="6"/>
  <c r="S108" i="6"/>
  <c r="S109" i="6"/>
  <c r="S110" i="6"/>
  <c r="S111" i="6"/>
  <c r="S115" i="6"/>
  <c r="S116" i="6"/>
  <c r="R131" i="6"/>
  <c r="R146" i="6" s="1"/>
  <c r="Q131" i="6"/>
  <c r="Q146" i="6" s="1"/>
  <c r="P131" i="6"/>
  <c r="P146" i="6" s="1"/>
  <c r="R127" i="6"/>
  <c r="R142" i="6" s="1"/>
  <c r="Q127" i="6"/>
  <c r="Q142" i="6" s="1"/>
  <c r="R125" i="6"/>
  <c r="R140" i="6" s="1"/>
  <c r="Q125" i="6"/>
  <c r="Q140" i="6" s="1"/>
  <c r="P125" i="6"/>
  <c r="R114" i="6"/>
  <c r="Q114" i="6"/>
  <c r="P114" i="6"/>
  <c r="R113" i="6"/>
  <c r="R112" i="6" s="1"/>
  <c r="Q113" i="6"/>
  <c r="Q112" i="6" s="1"/>
  <c r="R103" i="6"/>
  <c r="R101" i="6" s="1"/>
  <c r="Q103" i="6"/>
  <c r="Q101" i="6" s="1"/>
  <c r="X101" i="6" s="1"/>
  <c r="P103" i="6"/>
  <c r="P101" i="6" s="1"/>
  <c r="R102" i="6"/>
  <c r="R100" i="6" s="1"/>
  <c r="Y100" i="6" s="1"/>
  <c r="Q102" i="6"/>
  <c r="Q100" i="6" s="1"/>
  <c r="P102" i="6"/>
  <c r="P100" i="6" s="1"/>
  <c r="R89" i="6"/>
  <c r="R44" i="6" s="1"/>
  <c r="Q89" i="6"/>
  <c r="Q44" i="6" s="1"/>
  <c r="P89" i="6"/>
  <c r="P44" i="6" s="1"/>
  <c r="R88" i="6"/>
  <c r="R40" i="6" s="1"/>
  <c r="Q88" i="6"/>
  <c r="Q40" i="6" s="1"/>
  <c r="P88" i="6"/>
  <c r="R87" i="6"/>
  <c r="R85" i="6" s="1"/>
  <c r="Q87" i="6"/>
  <c r="Q85" i="6" s="1"/>
  <c r="P87" i="6"/>
  <c r="W87" i="6" s="1"/>
  <c r="R86" i="6"/>
  <c r="Q86" i="6"/>
  <c r="P86" i="6"/>
  <c r="R58" i="6"/>
  <c r="Q58" i="6"/>
  <c r="P58" i="6"/>
  <c r="R55" i="6"/>
  <c r="Q55" i="6"/>
  <c r="P55" i="6"/>
  <c r="R53" i="6"/>
  <c r="Q53" i="6"/>
  <c r="P53" i="6"/>
  <c r="R47" i="6"/>
  <c r="Q47" i="6"/>
  <c r="P47" i="6"/>
  <c r="R45" i="6"/>
  <c r="R130" i="6" s="1"/>
  <c r="R145" i="6" s="1"/>
  <c r="Q45" i="6"/>
  <c r="Q130" i="6" s="1"/>
  <c r="Q145" i="6" s="1"/>
  <c r="P45" i="6"/>
  <c r="P130" i="6" s="1"/>
  <c r="P145" i="6" s="1"/>
  <c r="R42" i="6"/>
  <c r="R128" i="6" s="1"/>
  <c r="Q42" i="6"/>
  <c r="Q128" i="6" s="1"/>
  <c r="P42" i="6"/>
  <c r="P128" i="6" s="1"/>
  <c r="R41" i="6"/>
  <c r="Q41" i="6"/>
  <c r="X41" i="6" s="1"/>
  <c r="P41" i="6"/>
  <c r="W41" i="6" s="1"/>
  <c r="R37" i="6"/>
  <c r="R32" i="6" s="1"/>
  <c r="Q37" i="6"/>
  <c r="Q32" i="6" s="1"/>
  <c r="P37" i="6"/>
  <c r="P32" i="6" s="1"/>
  <c r="W32" i="6" s="1"/>
  <c r="R35" i="6"/>
  <c r="Q35" i="6"/>
  <c r="P35" i="6"/>
  <c r="R33" i="6"/>
  <c r="Q33" i="6"/>
  <c r="P33" i="6"/>
  <c r="R27" i="6"/>
  <c r="Q27" i="6"/>
  <c r="P27" i="6"/>
  <c r="R26" i="6"/>
  <c r="Q26" i="6"/>
  <c r="P26" i="6"/>
  <c r="R22" i="6"/>
  <c r="Q22" i="6"/>
  <c r="P22" i="6"/>
  <c r="R21" i="6"/>
  <c r="Q21" i="6"/>
  <c r="P21" i="6"/>
  <c r="R18" i="6"/>
  <c r="Q18" i="6"/>
  <c r="P18" i="6"/>
  <c r="R12" i="6"/>
  <c r="Q12" i="6"/>
  <c r="P12" i="6"/>
  <c r="R7" i="6"/>
  <c r="Q7" i="6"/>
  <c r="X7" i="6" s="1"/>
  <c r="P7" i="6"/>
  <c r="L9" i="6"/>
  <c r="L10" i="6"/>
  <c r="L11" i="6"/>
  <c r="L14" i="6"/>
  <c r="L15" i="6"/>
  <c r="L16" i="6"/>
  <c r="L19" i="6"/>
  <c r="L23" i="6"/>
  <c r="L24" i="6"/>
  <c r="L38" i="6"/>
  <c r="L46" i="6"/>
  <c r="L48" i="6"/>
  <c r="L49" i="6"/>
  <c r="L50" i="6"/>
  <c r="L51" i="6"/>
  <c r="L52" i="6"/>
  <c r="L56" i="6"/>
  <c r="L57" i="6"/>
  <c r="L59" i="6"/>
  <c r="L60" i="6"/>
  <c r="L61" i="6"/>
  <c r="L62" i="6"/>
  <c r="L63" i="6"/>
  <c r="L64" i="6"/>
  <c r="L66" i="6"/>
  <c r="L67" i="6"/>
  <c r="L68" i="6"/>
  <c r="L70" i="6"/>
  <c r="L72" i="6"/>
  <c r="L73" i="6"/>
  <c r="L74" i="6"/>
  <c r="L75" i="6"/>
  <c r="L76" i="6"/>
  <c r="L77" i="6"/>
  <c r="L78" i="6"/>
  <c r="L79" i="6"/>
  <c r="L80" i="6"/>
  <c r="L81" i="6"/>
  <c r="L82" i="6"/>
  <c r="L83" i="6"/>
  <c r="L90" i="6"/>
  <c r="L91" i="6"/>
  <c r="L92" i="6"/>
  <c r="L93" i="6"/>
  <c r="L94" i="6"/>
  <c r="L95" i="6"/>
  <c r="L96" i="6"/>
  <c r="L97" i="6"/>
  <c r="L98" i="6"/>
  <c r="L104" i="6"/>
  <c r="L105" i="6"/>
  <c r="L106" i="6"/>
  <c r="L107" i="6"/>
  <c r="L108" i="6"/>
  <c r="L109" i="6"/>
  <c r="L110" i="6"/>
  <c r="L111" i="6"/>
  <c r="L115" i="6"/>
  <c r="L116" i="6"/>
  <c r="K131" i="6"/>
  <c r="K146" i="6" s="1"/>
  <c r="J131" i="6"/>
  <c r="J146" i="6" s="1"/>
  <c r="I131" i="6"/>
  <c r="I146" i="6" s="1"/>
  <c r="O131" i="6"/>
  <c r="O146" i="6" s="1"/>
  <c r="N131" i="6"/>
  <c r="M131" i="6"/>
  <c r="H131" i="6"/>
  <c r="H146" i="6" s="1"/>
  <c r="G131" i="6"/>
  <c r="F131" i="6"/>
  <c r="F146" i="6" s="1"/>
  <c r="O128" i="6"/>
  <c r="N128" i="6"/>
  <c r="N143" i="6" s="1"/>
  <c r="M128" i="6"/>
  <c r="K125" i="6"/>
  <c r="K140" i="6" s="1"/>
  <c r="J125" i="6"/>
  <c r="J140" i="6" s="1"/>
  <c r="I125" i="6"/>
  <c r="I140" i="6" s="1"/>
  <c r="O125" i="6"/>
  <c r="N125" i="6"/>
  <c r="N140" i="6" s="1"/>
  <c r="M125" i="6"/>
  <c r="T125" i="6" s="1"/>
  <c r="H125" i="6"/>
  <c r="H140" i="6" s="1"/>
  <c r="G125" i="6"/>
  <c r="G140" i="6" s="1"/>
  <c r="F125" i="6"/>
  <c r="F140" i="6" s="1"/>
  <c r="V116" i="6"/>
  <c r="U116" i="6"/>
  <c r="T116" i="6"/>
  <c r="V115" i="6"/>
  <c r="U115" i="6"/>
  <c r="T115" i="6"/>
  <c r="Z115" i="6" s="1"/>
  <c r="K114" i="6"/>
  <c r="K113" i="6" s="1"/>
  <c r="K112" i="6" s="1"/>
  <c r="J114" i="6"/>
  <c r="J113" i="6" s="1"/>
  <c r="I114" i="6"/>
  <c r="I113" i="6" s="1"/>
  <c r="I112" i="6" s="1"/>
  <c r="V114" i="6"/>
  <c r="T114" i="6"/>
  <c r="H114" i="6"/>
  <c r="G114" i="6"/>
  <c r="U114" i="6" s="1"/>
  <c r="O113" i="6"/>
  <c r="O112" i="6" s="1"/>
  <c r="N113" i="6"/>
  <c r="N112" i="6" s="1"/>
  <c r="M113" i="6"/>
  <c r="M112" i="6" s="1"/>
  <c r="H113" i="6"/>
  <c r="H112" i="6" s="1"/>
  <c r="G113" i="6"/>
  <c r="F113" i="6"/>
  <c r="T113" i="6" s="1"/>
  <c r="V111" i="6"/>
  <c r="U111" i="6"/>
  <c r="T111" i="6"/>
  <c r="V110" i="6"/>
  <c r="U110" i="6"/>
  <c r="T110" i="6"/>
  <c r="V109" i="6"/>
  <c r="U109" i="6"/>
  <c r="T109" i="6"/>
  <c r="Z109" i="6" s="1"/>
  <c r="V108" i="6"/>
  <c r="U108" i="6"/>
  <c r="T108" i="6"/>
  <c r="V107" i="6"/>
  <c r="U107" i="6"/>
  <c r="T107" i="6"/>
  <c r="Z107" i="6" s="1"/>
  <c r="V106" i="6"/>
  <c r="U106" i="6"/>
  <c r="T106" i="6"/>
  <c r="Z106" i="6" s="1"/>
  <c r="V105" i="6"/>
  <c r="U105" i="6"/>
  <c r="T105" i="6"/>
  <c r="Z105" i="6" s="1"/>
  <c r="V104" i="6"/>
  <c r="U104" i="6"/>
  <c r="T104" i="6"/>
  <c r="K103" i="6"/>
  <c r="K101" i="6" s="1"/>
  <c r="J103" i="6"/>
  <c r="J101" i="6" s="1"/>
  <c r="I103" i="6"/>
  <c r="I101" i="6" s="1"/>
  <c r="O103" i="6"/>
  <c r="O101" i="6" s="1"/>
  <c r="N103" i="6"/>
  <c r="N101" i="6" s="1"/>
  <c r="M103" i="6"/>
  <c r="M101" i="6" s="1"/>
  <c r="H103" i="6"/>
  <c r="H101" i="6" s="1"/>
  <c r="G103" i="6"/>
  <c r="F103" i="6"/>
  <c r="F101" i="6" s="1"/>
  <c r="K102" i="6"/>
  <c r="K100" i="6" s="1"/>
  <c r="J102" i="6"/>
  <c r="J100" i="6" s="1"/>
  <c r="X100" i="6" s="1"/>
  <c r="I102" i="6"/>
  <c r="I100" i="6" s="1"/>
  <c r="W100" i="6" s="1"/>
  <c r="O102" i="6"/>
  <c r="O100" i="6" s="1"/>
  <c r="N102" i="6"/>
  <c r="N100" i="6" s="1"/>
  <c r="M102" i="6"/>
  <c r="M100" i="6" s="1"/>
  <c r="H102" i="6"/>
  <c r="H100" i="6" s="1"/>
  <c r="G102" i="6"/>
  <c r="G100" i="6" s="1"/>
  <c r="F102" i="6"/>
  <c r="F100" i="6" s="1"/>
  <c r="G101" i="6"/>
  <c r="V98" i="6"/>
  <c r="U98" i="6"/>
  <c r="T98" i="6"/>
  <c r="Z98" i="6" s="1"/>
  <c r="V97" i="6"/>
  <c r="U97" i="6"/>
  <c r="T97" i="6"/>
  <c r="V96" i="6"/>
  <c r="U96" i="6"/>
  <c r="Z96" i="6" s="1"/>
  <c r="T96" i="6"/>
  <c r="V95" i="6"/>
  <c r="U95" i="6"/>
  <c r="T95" i="6"/>
  <c r="V94" i="6"/>
  <c r="U94" i="6"/>
  <c r="T94" i="6"/>
  <c r="Z94" i="6" s="1"/>
  <c r="V93" i="6"/>
  <c r="U93" i="6"/>
  <c r="T93" i="6"/>
  <c r="V92" i="6"/>
  <c r="U92" i="6"/>
  <c r="T92" i="6"/>
  <c r="V91" i="6"/>
  <c r="U91" i="6"/>
  <c r="T91" i="6"/>
  <c r="Z91" i="6" s="1"/>
  <c r="V90" i="6"/>
  <c r="U90" i="6"/>
  <c r="T90" i="6"/>
  <c r="Z90" i="6" s="1"/>
  <c r="K89" i="6"/>
  <c r="K44" i="6" s="1"/>
  <c r="K129" i="6" s="1"/>
  <c r="K144" i="6" s="1"/>
  <c r="J89" i="6"/>
  <c r="J44" i="6" s="1"/>
  <c r="J129" i="6" s="1"/>
  <c r="J144" i="6" s="1"/>
  <c r="I89" i="6"/>
  <c r="O89" i="6"/>
  <c r="N89" i="6"/>
  <c r="M89" i="6"/>
  <c r="H89" i="6"/>
  <c r="G89" i="6"/>
  <c r="G44" i="6" s="1"/>
  <c r="G129" i="6" s="1"/>
  <c r="G144" i="6" s="1"/>
  <c r="F89" i="6"/>
  <c r="K88" i="6"/>
  <c r="K40" i="6" s="1"/>
  <c r="J88" i="6"/>
  <c r="J40" i="6" s="1"/>
  <c r="I88" i="6"/>
  <c r="I40" i="6" s="1"/>
  <c r="O88" i="6"/>
  <c r="O40" i="6" s="1"/>
  <c r="N88" i="6"/>
  <c r="N40" i="6" s="1"/>
  <c r="M88" i="6"/>
  <c r="H88" i="6"/>
  <c r="H40" i="6" s="1"/>
  <c r="G88" i="6"/>
  <c r="G40" i="6" s="1"/>
  <c r="F88" i="6"/>
  <c r="F40" i="6" s="1"/>
  <c r="K87" i="6"/>
  <c r="J87" i="6"/>
  <c r="I87" i="6"/>
  <c r="O87" i="6"/>
  <c r="N87" i="6"/>
  <c r="M87" i="6"/>
  <c r="M36" i="6" s="1"/>
  <c r="H87" i="6"/>
  <c r="G87" i="6"/>
  <c r="F87" i="6"/>
  <c r="K86" i="6"/>
  <c r="K85" i="6" s="1"/>
  <c r="J86" i="6"/>
  <c r="I86" i="6"/>
  <c r="I35" i="6" s="1"/>
  <c r="O86" i="6"/>
  <c r="N86" i="6"/>
  <c r="N35" i="6" s="1"/>
  <c r="M86" i="6"/>
  <c r="H86" i="6"/>
  <c r="H35" i="6" s="1"/>
  <c r="H122" i="6" s="1"/>
  <c r="G86" i="6"/>
  <c r="G35" i="6" s="1"/>
  <c r="F86" i="6"/>
  <c r="F85" i="6" s="1"/>
  <c r="V83" i="6"/>
  <c r="U83" i="6"/>
  <c r="T83" i="6"/>
  <c r="V80" i="6"/>
  <c r="U80" i="6"/>
  <c r="T80" i="6"/>
  <c r="Z80" i="6" s="1"/>
  <c r="V79" i="6"/>
  <c r="U79" i="6"/>
  <c r="T79" i="6"/>
  <c r="V78" i="6"/>
  <c r="U78" i="6"/>
  <c r="T78" i="6"/>
  <c r="V77" i="6"/>
  <c r="U77" i="6"/>
  <c r="T77" i="6"/>
  <c r="V76" i="6"/>
  <c r="U76" i="6"/>
  <c r="T76" i="6"/>
  <c r="V75" i="6"/>
  <c r="U75" i="6"/>
  <c r="T75" i="6"/>
  <c r="V74" i="6"/>
  <c r="U74" i="6"/>
  <c r="T74" i="6"/>
  <c r="V73" i="6"/>
  <c r="U73" i="6"/>
  <c r="T73" i="6"/>
  <c r="V72" i="6"/>
  <c r="U72" i="6"/>
  <c r="T72" i="6"/>
  <c r="V70" i="6"/>
  <c r="U70" i="6"/>
  <c r="T70" i="6"/>
  <c r="V69" i="6"/>
  <c r="U69" i="6"/>
  <c r="F69" i="6"/>
  <c r="T69" i="6" s="1"/>
  <c r="V68" i="6"/>
  <c r="U68" i="6"/>
  <c r="T68" i="6"/>
  <c r="Z68" i="6" s="1"/>
  <c r="V67" i="6"/>
  <c r="U67" i="6"/>
  <c r="T67" i="6"/>
  <c r="Z67" i="6" s="1"/>
  <c r="V66" i="6"/>
  <c r="U66" i="6"/>
  <c r="T66" i="6"/>
  <c r="V64" i="6"/>
  <c r="U64" i="6"/>
  <c r="T64" i="6"/>
  <c r="V63" i="6"/>
  <c r="U63" i="6"/>
  <c r="T63" i="6"/>
  <c r="V62" i="6"/>
  <c r="U62" i="6"/>
  <c r="T62" i="6"/>
  <c r="V61" i="6"/>
  <c r="U61" i="6"/>
  <c r="T61" i="6"/>
  <c r="V60" i="6"/>
  <c r="U60" i="6"/>
  <c r="T60" i="6"/>
  <c r="V59" i="6"/>
  <c r="U59" i="6"/>
  <c r="T59" i="6"/>
  <c r="K58" i="6"/>
  <c r="J58" i="6"/>
  <c r="I58" i="6"/>
  <c r="H58" i="6"/>
  <c r="V58" i="6" s="1"/>
  <c r="G58" i="6"/>
  <c r="U58" i="6" s="1"/>
  <c r="F58" i="6"/>
  <c r="L58" i="6" s="1"/>
  <c r="V57" i="6"/>
  <c r="U57" i="6"/>
  <c r="T57" i="6"/>
  <c r="V56" i="6"/>
  <c r="U56" i="6"/>
  <c r="T56" i="6"/>
  <c r="K55" i="6"/>
  <c r="J55" i="6"/>
  <c r="I55" i="6"/>
  <c r="H55" i="6"/>
  <c r="V55" i="6" s="1"/>
  <c r="G55" i="6"/>
  <c r="G36" i="6" s="1"/>
  <c r="F55" i="6"/>
  <c r="K53" i="6"/>
  <c r="J53" i="6"/>
  <c r="I53" i="6"/>
  <c r="H53" i="6"/>
  <c r="G53" i="6"/>
  <c r="U53" i="6" s="1"/>
  <c r="F53" i="6"/>
  <c r="T53" i="6" s="1"/>
  <c r="V52" i="6"/>
  <c r="U52" i="6"/>
  <c r="T52" i="6"/>
  <c r="V51" i="6"/>
  <c r="U51" i="6"/>
  <c r="T51" i="6"/>
  <c r="V50" i="6"/>
  <c r="U50" i="6"/>
  <c r="T50" i="6"/>
  <c r="V49" i="6"/>
  <c r="U49" i="6"/>
  <c r="T49" i="6"/>
  <c r="V48" i="6"/>
  <c r="U48" i="6"/>
  <c r="T48" i="6"/>
  <c r="K47" i="6"/>
  <c r="Y47" i="6" s="1"/>
  <c r="J47" i="6"/>
  <c r="I47" i="6"/>
  <c r="O47" i="6"/>
  <c r="V47" i="6" s="1"/>
  <c r="N47" i="6"/>
  <c r="M47" i="6"/>
  <c r="S47" i="6" s="1"/>
  <c r="H47" i="6"/>
  <c r="G47" i="6"/>
  <c r="F47" i="6"/>
  <c r="V46" i="6"/>
  <c r="U46" i="6"/>
  <c r="T46" i="6"/>
  <c r="Z46" i="6" s="1"/>
  <c r="K45" i="6"/>
  <c r="K130" i="6" s="1"/>
  <c r="K145" i="6" s="1"/>
  <c r="J45" i="6"/>
  <c r="J130" i="6" s="1"/>
  <c r="J145" i="6" s="1"/>
  <c r="I45" i="6"/>
  <c r="I130" i="6" s="1"/>
  <c r="I145" i="6" s="1"/>
  <c r="O45" i="6"/>
  <c r="O130" i="6" s="1"/>
  <c r="N45" i="6"/>
  <c r="N130" i="6" s="1"/>
  <c r="M45" i="6"/>
  <c r="H45" i="6"/>
  <c r="H130" i="6" s="1"/>
  <c r="H145" i="6" s="1"/>
  <c r="G45" i="6"/>
  <c r="G130" i="6" s="1"/>
  <c r="G145" i="6" s="1"/>
  <c r="F45" i="6"/>
  <c r="F130" i="6" s="1"/>
  <c r="F145" i="6" s="1"/>
  <c r="I44" i="6"/>
  <c r="O44" i="6"/>
  <c r="O129" i="6" s="1"/>
  <c r="M44" i="6"/>
  <c r="F44" i="6"/>
  <c r="F129" i="6" s="1"/>
  <c r="F144" i="6" s="1"/>
  <c r="K42" i="6"/>
  <c r="K128" i="6" s="1"/>
  <c r="K143" i="6" s="1"/>
  <c r="J42" i="6"/>
  <c r="J128" i="6" s="1"/>
  <c r="J143" i="6" s="1"/>
  <c r="I42" i="6"/>
  <c r="I128" i="6" s="1"/>
  <c r="I143" i="6" s="1"/>
  <c r="H42" i="6"/>
  <c r="G42" i="6"/>
  <c r="G128" i="6" s="1"/>
  <c r="G143" i="6" s="1"/>
  <c r="F42" i="6"/>
  <c r="F128" i="6" s="1"/>
  <c r="F143" i="6" s="1"/>
  <c r="K41" i="6"/>
  <c r="K127" i="6" s="1"/>
  <c r="K142" i="6" s="1"/>
  <c r="J41" i="6"/>
  <c r="J127" i="6" s="1"/>
  <c r="J142" i="6" s="1"/>
  <c r="I41" i="6"/>
  <c r="I127" i="6" s="1"/>
  <c r="I142" i="6" s="1"/>
  <c r="O41" i="6"/>
  <c r="V41" i="6" s="1"/>
  <c r="N41" i="6"/>
  <c r="M41" i="6"/>
  <c r="H41" i="6"/>
  <c r="H127" i="6" s="1"/>
  <c r="H142" i="6" s="1"/>
  <c r="G41" i="6"/>
  <c r="G127" i="6" s="1"/>
  <c r="G142" i="6" s="1"/>
  <c r="F41" i="6"/>
  <c r="F127" i="6" s="1"/>
  <c r="F142" i="6" s="1"/>
  <c r="M40" i="6"/>
  <c r="M126" i="6" s="1"/>
  <c r="V38" i="6"/>
  <c r="U38" i="6"/>
  <c r="T38" i="6"/>
  <c r="K37" i="6"/>
  <c r="K124" i="6" s="1"/>
  <c r="J37" i="6"/>
  <c r="J124" i="6" s="1"/>
  <c r="I37" i="6"/>
  <c r="I32" i="6" s="1"/>
  <c r="O37" i="6"/>
  <c r="O124" i="6" s="1"/>
  <c r="O120" i="6" s="1"/>
  <c r="N37" i="6"/>
  <c r="N124" i="6" s="1"/>
  <c r="M37" i="6"/>
  <c r="M124" i="6" s="1"/>
  <c r="M120" i="6" s="1"/>
  <c r="H37" i="6"/>
  <c r="H124" i="6" s="1"/>
  <c r="H120" i="6" s="1"/>
  <c r="G37" i="6"/>
  <c r="G124" i="6" s="1"/>
  <c r="G120" i="6" s="1"/>
  <c r="F37" i="6"/>
  <c r="F124" i="6" s="1"/>
  <c r="F120" i="6" s="1"/>
  <c r="O36" i="6"/>
  <c r="J35" i="6"/>
  <c r="X35" i="6" s="1"/>
  <c r="O33" i="6"/>
  <c r="N33" i="6"/>
  <c r="M33" i="6"/>
  <c r="H33" i="6"/>
  <c r="G33" i="6"/>
  <c r="F33" i="6"/>
  <c r="J32" i="6"/>
  <c r="X32" i="6" s="1"/>
  <c r="K27" i="6"/>
  <c r="J27" i="6"/>
  <c r="I27" i="6"/>
  <c r="O27" i="6"/>
  <c r="N27" i="6"/>
  <c r="M27" i="6"/>
  <c r="H27" i="6"/>
  <c r="G27" i="6"/>
  <c r="F27" i="6"/>
  <c r="K26" i="6"/>
  <c r="J26" i="6"/>
  <c r="I26" i="6"/>
  <c r="O26" i="6"/>
  <c r="N26" i="6"/>
  <c r="M26" i="6"/>
  <c r="H26" i="6"/>
  <c r="G26" i="6"/>
  <c r="F26" i="6"/>
  <c r="V23" i="6"/>
  <c r="U23" i="6"/>
  <c r="T23" i="6"/>
  <c r="K22" i="6"/>
  <c r="J22" i="6"/>
  <c r="I22" i="6"/>
  <c r="O22" i="6"/>
  <c r="N22" i="6"/>
  <c r="M22" i="6"/>
  <c r="S22" i="6" s="1"/>
  <c r="H22" i="6"/>
  <c r="G22" i="6"/>
  <c r="F22" i="6"/>
  <c r="K21" i="6"/>
  <c r="K28" i="6" s="1"/>
  <c r="J21" i="6"/>
  <c r="J28" i="6" s="1"/>
  <c r="I21" i="6"/>
  <c r="I28" i="6" s="1"/>
  <c r="L28" i="6" s="1"/>
  <c r="V21" i="6"/>
  <c r="U21" i="6"/>
  <c r="T21" i="6"/>
  <c r="I20" i="6"/>
  <c r="O20" i="6"/>
  <c r="N20" i="6"/>
  <c r="M20" i="6"/>
  <c r="H20" i="6"/>
  <c r="G20" i="6"/>
  <c r="F20" i="6"/>
  <c r="V19" i="6"/>
  <c r="U19" i="6"/>
  <c r="T19" i="6"/>
  <c r="K18" i="6"/>
  <c r="Y18" i="6" s="1"/>
  <c r="J18" i="6"/>
  <c r="I18" i="6"/>
  <c r="O18" i="6"/>
  <c r="O17" i="6" s="1"/>
  <c r="N18" i="6"/>
  <c r="M18" i="6"/>
  <c r="M17" i="6" s="1"/>
  <c r="H18" i="6"/>
  <c r="G18" i="6"/>
  <c r="F18" i="6"/>
  <c r="V16" i="6"/>
  <c r="U16" i="6"/>
  <c r="T16" i="6"/>
  <c r="V15" i="6"/>
  <c r="U15" i="6"/>
  <c r="T15" i="6"/>
  <c r="V14" i="6"/>
  <c r="U14" i="6"/>
  <c r="T14" i="6"/>
  <c r="O13" i="6"/>
  <c r="V13" i="6" s="1"/>
  <c r="N13" i="6"/>
  <c r="N12" i="6" s="1"/>
  <c r="M13" i="6"/>
  <c r="S13" i="6" s="1"/>
  <c r="F13" i="6"/>
  <c r="T13" i="6" s="1"/>
  <c r="K12" i="6"/>
  <c r="J12" i="6"/>
  <c r="I12" i="6"/>
  <c r="M12" i="6"/>
  <c r="H12" i="6"/>
  <c r="G12" i="6"/>
  <c r="V11" i="6"/>
  <c r="U11" i="6"/>
  <c r="T11" i="6"/>
  <c r="V10" i="6"/>
  <c r="U10" i="6"/>
  <c r="T10" i="6"/>
  <c r="V9" i="6"/>
  <c r="U9" i="6"/>
  <c r="T9" i="6"/>
  <c r="O8" i="6"/>
  <c r="O7" i="6" s="1"/>
  <c r="V7" i="6" s="1"/>
  <c r="N8" i="6"/>
  <c r="N7" i="6" s="1"/>
  <c r="U7" i="6" s="1"/>
  <c r="M8" i="6"/>
  <c r="S8" i="6" s="1"/>
  <c r="F8" i="6"/>
  <c r="L8" i="6" s="1"/>
  <c r="K7" i="6"/>
  <c r="J7" i="6"/>
  <c r="I7" i="6"/>
  <c r="H7" i="6"/>
  <c r="G7" i="6"/>
  <c r="U27" i="6" l="1"/>
  <c r="Z48" i="6"/>
  <c r="Z52" i="6"/>
  <c r="Z74" i="6"/>
  <c r="S26" i="6"/>
  <c r="V28" i="6"/>
  <c r="S33" i="6"/>
  <c r="Z64" i="6"/>
  <c r="Z69" i="6"/>
  <c r="Z78" i="6"/>
  <c r="L13" i="6"/>
  <c r="Y41" i="6"/>
  <c r="S53" i="6"/>
  <c r="Y85" i="6"/>
  <c r="Y101" i="6"/>
  <c r="Z51" i="6"/>
  <c r="W21" i="6"/>
  <c r="W28" i="6" s="1"/>
  <c r="P28" i="6"/>
  <c r="W55" i="6"/>
  <c r="W54" i="6" s="1"/>
  <c r="Z54" i="6" s="1"/>
  <c r="T18" i="6"/>
  <c r="Z66" i="6"/>
  <c r="Z70" i="6"/>
  <c r="Z75" i="6"/>
  <c r="Z79" i="6"/>
  <c r="T86" i="6"/>
  <c r="Z86" i="6" s="1"/>
  <c r="Z95" i="6"/>
  <c r="X21" i="6"/>
  <c r="X28" i="6" s="1"/>
  <c r="Q28" i="6"/>
  <c r="Q25" i="6" s="1"/>
  <c r="X128" i="6"/>
  <c r="X55" i="6"/>
  <c r="X54" i="6" s="1"/>
  <c r="X40" i="6"/>
  <c r="Y112" i="6"/>
  <c r="Y146" i="6"/>
  <c r="X53" i="6"/>
  <c r="I33" i="6"/>
  <c r="W33" i="6" s="1"/>
  <c r="T58" i="6"/>
  <c r="Z110" i="6"/>
  <c r="R20" i="6"/>
  <c r="Y20" i="6" s="1"/>
  <c r="R28" i="6"/>
  <c r="R25" i="6" s="1"/>
  <c r="Y55" i="6"/>
  <c r="Y54" i="6" s="1"/>
  <c r="Y40" i="6"/>
  <c r="W114" i="6"/>
  <c r="X18" i="6"/>
  <c r="J20" i="6"/>
  <c r="J17" i="6" s="1"/>
  <c r="J33" i="6"/>
  <c r="X33" i="6" s="1"/>
  <c r="W7" i="6"/>
  <c r="W22" i="6"/>
  <c r="W35" i="6"/>
  <c r="W145" i="6"/>
  <c r="W58" i="6"/>
  <c r="W44" i="6"/>
  <c r="X114" i="6"/>
  <c r="Z57" i="6"/>
  <c r="U26" i="6"/>
  <c r="Z16" i="6"/>
  <c r="K20" i="6"/>
  <c r="K33" i="6"/>
  <c r="Y33" i="6" s="1"/>
  <c r="Z62" i="6"/>
  <c r="Z72" i="6"/>
  <c r="Z76" i="6"/>
  <c r="X22" i="6"/>
  <c r="X58" i="6"/>
  <c r="X44" i="6"/>
  <c r="F7" i="6"/>
  <c r="L7" i="6" s="1"/>
  <c r="Z19" i="6"/>
  <c r="G32" i="6"/>
  <c r="F35" i="6"/>
  <c r="Z38" i="6"/>
  <c r="W101" i="6"/>
  <c r="Z111" i="6"/>
  <c r="Y7" i="6"/>
  <c r="Y22" i="6"/>
  <c r="Y58" i="6"/>
  <c r="Y44" i="6"/>
  <c r="W125" i="6"/>
  <c r="S41" i="6"/>
  <c r="H32" i="6"/>
  <c r="S100" i="6"/>
  <c r="L21" i="6"/>
  <c r="W12" i="6"/>
  <c r="W86" i="6"/>
  <c r="U28" i="6"/>
  <c r="Z83" i="6"/>
  <c r="W18" i="6"/>
  <c r="Z59" i="6"/>
  <c r="Z63" i="6"/>
  <c r="Z73" i="6"/>
  <c r="Z77" i="6"/>
  <c r="Z97" i="6"/>
  <c r="X12" i="6"/>
  <c r="X86" i="6"/>
  <c r="Y140" i="6"/>
  <c r="S37" i="6"/>
  <c r="Z92" i="6"/>
  <c r="S45" i="6"/>
  <c r="Z50" i="6"/>
  <c r="Z93" i="6"/>
  <c r="Z104" i="6"/>
  <c r="Z108" i="6"/>
  <c r="Y12" i="6"/>
  <c r="Y86" i="6"/>
  <c r="P127" i="6"/>
  <c r="P142" i="6" s="1"/>
  <c r="Z116" i="6"/>
  <c r="Z9" i="6"/>
  <c r="S128" i="6"/>
  <c r="Y128" i="6"/>
  <c r="P140" i="6"/>
  <c r="W140" i="6" s="1"/>
  <c r="Z49" i="6"/>
  <c r="Z56" i="6"/>
  <c r="X145" i="6"/>
  <c r="Z10" i="6"/>
  <c r="Y145" i="6"/>
  <c r="S131" i="6"/>
  <c r="Z23" i="6"/>
  <c r="Z11" i="6"/>
  <c r="T28" i="6"/>
  <c r="W142" i="6"/>
  <c r="Z14" i="6"/>
  <c r="Z60" i="6"/>
  <c r="X142" i="6"/>
  <c r="Y142" i="6"/>
  <c r="S27" i="6"/>
  <c r="W146" i="6"/>
  <c r="X125" i="6"/>
  <c r="T27" i="6"/>
  <c r="Z61" i="6"/>
  <c r="W128" i="6"/>
  <c r="X146" i="6"/>
  <c r="Z114" i="6"/>
  <c r="Y32" i="6"/>
  <c r="L114" i="6"/>
  <c r="O84" i="6"/>
  <c r="K36" i="6"/>
  <c r="M121" i="6"/>
  <c r="P25" i="6"/>
  <c r="P20" i="6"/>
  <c r="W20" i="6" s="1"/>
  <c r="P36" i="6"/>
  <c r="Y26" i="6"/>
  <c r="Y21" i="6"/>
  <c r="Y37" i="6"/>
  <c r="Y45" i="6"/>
  <c r="Y53" i="6"/>
  <c r="Y102" i="6"/>
  <c r="Y114" i="6"/>
  <c r="Y130" i="6"/>
  <c r="F36" i="6"/>
  <c r="L69" i="6"/>
  <c r="Q20" i="6"/>
  <c r="X20" i="6" s="1"/>
  <c r="S55" i="6"/>
  <c r="S42" i="6"/>
  <c r="S18" i="6"/>
  <c r="W27" i="6"/>
  <c r="W42" i="6"/>
  <c r="W103" i="6"/>
  <c r="W127" i="6"/>
  <c r="W131" i="6"/>
  <c r="M85" i="6"/>
  <c r="M140" i="6"/>
  <c r="L55" i="6"/>
  <c r="X27" i="6"/>
  <c r="X42" i="6"/>
  <c r="X87" i="6"/>
  <c r="X103" i="6"/>
  <c r="X127" i="6"/>
  <c r="X131" i="6"/>
  <c r="Y27" i="6"/>
  <c r="Y42" i="6"/>
  <c r="Y87" i="6"/>
  <c r="Y103" i="6"/>
  <c r="Y127" i="6"/>
  <c r="Y131" i="6"/>
  <c r="S103" i="6"/>
  <c r="P84" i="6"/>
  <c r="P113" i="6"/>
  <c r="S114" i="6"/>
  <c r="S102" i="6"/>
  <c r="W88" i="6"/>
  <c r="S125" i="6"/>
  <c r="S101" i="6"/>
  <c r="X88" i="6"/>
  <c r="W89" i="6"/>
  <c r="S86" i="6"/>
  <c r="M7" i="6"/>
  <c r="S7" i="6" s="1"/>
  <c r="J36" i="6"/>
  <c r="J31" i="6" s="1"/>
  <c r="P85" i="6"/>
  <c r="Y89" i="6"/>
  <c r="Y113" i="6"/>
  <c r="Y125" i="6"/>
  <c r="S88" i="6"/>
  <c r="K99" i="6"/>
  <c r="L113" i="6"/>
  <c r="S87" i="6"/>
  <c r="X89" i="6"/>
  <c r="V27" i="6"/>
  <c r="F17" i="6"/>
  <c r="V89" i="6"/>
  <c r="L42" i="6"/>
  <c r="S58" i="6"/>
  <c r="S21" i="6"/>
  <c r="W26" i="6"/>
  <c r="W37" i="6"/>
  <c r="W45" i="6"/>
  <c r="W53" i="6"/>
  <c r="W102" i="6"/>
  <c r="W130" i="6"/>
  <c r="K32" i="6"/>
  <c r="Y88" i="6"/>
  <c r="T87" i="6"/>
  <c r="R122" i="6"/>
  <c r="X113" i="6"/>
  <c r="Z15" i="6"/>
  <c r="T20" i="6"/>
  <c r="L27" i="6"/>
  <c r="T89" i="6"/>
  <c r="L100" i="6"/>
  <c r="X26" i="6"/>
  <c r="X37" i="6"/>
  <c r="X45" i="6"/>
  <c r="X102" i="6"/>
  <c r="X130" i="6"/>
  <c r="L140" i="6"/>
  <c r="Q122" i="6"/>
  <c r="R99" i="6"/>
  <c r="Y99" i="6" s="1"/>
  <c r="L33" i="6"/>
  <c r="I30" i="6"/>
  <c r="H99" i="6"/>
  <c r="T140" i="6"/>
  <c r="Q84" i="6"/>
  <c r="L145" i="6"/>
  <c r="Q17" i="6"/>
  <c r="X17" i="6" s="1"/>
  <c r="R84" i="6"/>
  <c r="L47" i="6"/>
  <c r="L131" i="6"/>
  <c r="L125" i="6"/>
  <c r="L20" i="6"/>
  <c r="U33" i="6"/>
  <c r="L103" i="6"/>
  <c r="U124" i="6"/>
  <c r="L87" i="6"/>
  <c r="U125" i="6"/>
  <c r="Q36" i="6"/>
  <c r="L142" i="6"/>
  <c r="J99" i="6"/>
  <c r="V125" i="6"/>
  <c r="R36" i="6"/>
  <c r="L22" i="6"/>
  <c r="M123" i="6"/>
  <c r="V112" i="6"/>
  <c r="L26" i="6"/>
  <c r="L101" i="6"/>
  <c r="Q99" i="6"/>
  <c r="P99" i="6"/>
  <c r="R121" i="6"/>
  <c r="R143" i="6"/>
  <c r="R137" i="6"/>
  <c r="Q126" i="6"/>
  <c r="Q39" i="6"/>
  <c r="Q30" i="6"/>
  <c r="R126" i="6"/>
  <c r="R39" i="6"/>
  <c r="R30" i="6"/>
  <c r="P129" i="6"/>
  <c r="P43" i="6"/>
  <c r="P31" i="6"/>
  <c r="P123" i="6"/>
  <c r="P34" i="6"/>
  <c r="Q129" i="6"/>
  <c r="Q43" i="6"/>
  <c r="X43" i="6" s="1"/>
  <c r="R129" i="6"/>
  <c r="R43" i="6"/>
  <c r="P121" i="6"/>
  <c r="P143" i="6"/>
  <c r="Q121" i="6"/>
  <c r="Q143" i="6"/>
  <c r="P124" i="6"/>
  <c r="Q124" i="6"/>
  <c r="X124" i="6" s="1"/>
  <c r="R124" i="6"/>
  <c r="Y124" i="6" s="1"/>
  <c r="P40" i="6"/>
  <c r="W40" i="6" s="1"/>
  <c r="G126" i="6"/>
  <c r="G141" i="6" s="1"/>
  <c r="L40" i="6"/>
  <c r="F136" i="6"/>
  <c r="L102" i="6"/>
  <c r="U140" i="6"/>
  <c r="L89" i="6"/>
  <c r="L127" i="6"/>
  <c r="F25" i="6"/>
  <c r="U89" i="6"/>
  <c r="V113" i="6"/>
  <c r="O140" i="6"/>
  <c r="V140" i="6" s="1"/>
  <c r="L88" i="6"/>
  <c r="L37" i="6"/>
  <c r="G146" i="6"/>
  <c r="L146" i="6" s="1"/>
  <c r="N85" i="6"/>
  <c r="U101" i="6"/>
  <c r="L86" i="6"/>
  <c r="U8" i="6"/>
  <c r="V8" i="6"/>
  <c r="M25" i="6"/>
  <c r="V101" i="6"/>
  <c r="I17" i="6"/>
  <c r="V100" i="6"/>
  <c r="T103" i="6"/>
  <c r="L45" i="6"/>
  <c r="K35" i="6"/>
  <c r="T102" i="6"/>
  <c r="G17" i="6"/>
  <c r="U102" i="6"/>
  <c r="L130" i="6"/>
  <c r="H17" i="6"/>
  <c r="V17" i="6" s="1"/>
  <c r="I99" i="6"/>
  <c r="U113" i="6"/>
  <c r="L18" i="6"/>
  <c r="U20" i="6"/>
  <c r="I84" i="6"/>
  <c r="L41" i="6"/>
  <c r="K126" i="6"/>
  <c r="K141" i="6" s="1"/>
  <c r="J123" i="6"/>
  <c r="J138" i="6" s="1"/>
  <c r="J134" i="6" s="1"/>
  <c r="O25" i="6"/>
  <c r="I85" i="6"/>
  <c r="V102" i="6"/>
  <c r="U103" i="6"/>
  <c r="N121" i="6"/>
  <c r="J30" i="6"/>
  <c r="J85" i="6"/>
  <c r="X85" i="6" s="1"/>
  <c r="O123" i="6"/>
  <c r="O138" i="6" s="1"/>
  <c r="T41" i="6"/>
  <c r="K43" i="6"/>
  <c r="T85" i="6"/>
  <c r="U41" i="6"/>
  <c r="V45" i="6"/>
  <c r="U47" i="6"/>
  <c r="F99" i="6"/>
  <c r="F121" i="6"/>
  <c r="V146" i="6"/>
  <c r="I136" i="6"/>
  <c r="V124" i="6"/>
  <c r="J136" i="6"/>
  <c r="K136" i="6"/>
  <c r="G99" i="6"/>
  <c r="T101" i="6"/>
  <c r="T124" i="6"/>
  <c r="V26" i="6"/>
  <c r="N25" i="6"/>
  <c r="N39" i="6"/>
  <c r="M32" i="6"/>
  <c r="F34" i="6"/>
  <c r="T26" i="6"/>
  <c r="H137" i="6"/>
  <c r="T37" i="6"/>
  <c r="V18" i="6"/>
  <c r="K25" i="6"/>
  <c r="V20" i="6"/>
  <c r="T45" i="6"/>
  <c r="G25" i="6"/>
  <c r="V33" i="6"/>
  <c r="F32" i="6"/>
  <c r="L32" i="6" s="1"/>
  <c r="U22" i="6"/>
  <c r="J112" i="6"/>
  <c r="X112" i="6" s="1"/>
  <c r="J122" i="6"/>
  <c r="H126" i="6"/>
  <c r="H141" i="6" s="1"/>
  <c r="H39" i="6"/>
  <c r="G30" i="6"/>
  <c r="G122" i="6"/>
  <c r="G34" i="6"/>
  <c r="U35" i="6"/>
  <c r="U143" i="6"/>
  <c r="K123" i="6"/>
  <c r="K31" i="6"/>
  <c r="F31" i="6"/>
  <c r="F123" i="6"/>
  <c r="T36" i="6"/>
  <c r="K139" i="6"/>
  <c r="K135" i="6" s="1"/>
  <c r="K120" i="6"/>
  <c r="G123" i="6"/>
  <c r="G31" i="6"/>
  <c r="N145" i="6"/>
  <c r="U145" i="6" s="1"/>
  <c r="U130" i="6"/>
  <c r="F126" i="6"/>
  <c r="F39" i="6"/>
  <c r="U12" i="6"/>
  <c r="N99" i="6"/>
  <c r="U100" i="6"/>
  <c r="O127" i="6"/>
  <c r="O144" i="6"/>
  <c r="N17" i="6"/>
  <c r="U17" i="6" s="1"/>
  <c r="V120" i="6"/>
  <c r="O99" i="6"/>
  <c r="V99" i="6" s="1"/>
  <c r="G121" i="6"/>
  <c r="I124" i="6"/>
  <c r="L124" i="6" s="1"/>
  <c r="T88" i="6"/>
  <c r="G85" i="6"/>
  <c r="F12" i="6"/>
  <c r="T22" i="6"/>
  <c r="I36" i="6"/>
  <c r="V37" i="6"/>
  <c r="M39" i="6"/>
  <c r="V40" i="6"/>
  <c r="F43" i="6"/>
  <c r="H44" i="6"/>
  <c r="V44" i="6" s="1"/>
  <c r="H84" i="6"/>
  <c r="V84" i="6" s="1"/>
  <c r="M138" i="6"/>
  <c r="U88" i="6"/>
  <c r="I121" i="6"/>
  <c r="N126" i="6"/>
  <c r="M130" i="6"/>
  <c r="S130" i="6" s="1"/>
  <c r="T40" i="6"/>
  <c r="G43" i="6"/>
  <c r="T44" i="6"/>
  <c r="M35" i="6"/>
  <c r="N36" i="6"/>
  <c r="U87" i="6"/>
  <c r="V88" i="6"/>
  <c r="V103" i="6"/>
  <c r="F112" i="6"/>
  <c r="T112" i="6" s="1"/>
  <c r="J121" i="6"/>
  <c r="O126" i="6"/>
  <c r="T17" i="6"/>
  <c r="U40" i="6"/>
  <c r="J25" i="6"/>
  <c r="T33" i="6"/>
  <c r="O39" i="6"/>
  <c r="J39" i="6"/>
  <c r="J126" i="6"/>
  <c r="J141" i="6" s="1"/>
  <c r="N44" i="6"/>
  <c r="N30" i="6" s="1"/>
  <c r="H85" i="6"/>
  <c r="N122" i="6"/>
  <c r="V87" i="6"/>
  <c r="I39" i="6"/>
  <c r="G112" i="6"/>
  <c r="K121" i="6"/>
  <c r="O143" i="6"/>
  <c r="O145" i="6"/>
  <c r="V145" i="6" s="1"/>
  <c r="V130" i="6"/>
  <c r="O31" i="6"/>
  <c r="K17" i="6"/>
  <c r="M43" i="6"/>
  <c r="O35" i="6"/>
  <c r="V86" i="6"/>
  <c r="T120" i="6"/>
  <c r="T128" i="6"/>
  <c r="T7" i="6"/>
  <c r="G39" i="6"/>
  <c r="U39" i="6" s="1"/>
  <c r="U18" i="6"/>
  <c r="U13" i="6"/>
  <c r="Z13" i="6" s="1"/>
  <c r="T32" i="6"/>
  <c r="I43" i="6"/>
  <c r="I129" i="6"/>
  <c r="I144" i="6" s="1"/>
  <c r="T47" i="6"/>
  <c r="Z47" i="6" s="1"/>
  <c r="T55" i="6"/>
  <c r="N120" i="6"/>
  <c r="U120" i="6" s="1"/>
  <c r="F122" i="6"/>
  <c r="U128" i="6"/>
  <c r="N139" i="6"/>
  <c r="V22" i="6"/>
  <c r="F139" i="6"/>
  <c r="F30" i="6"/>
  <c r="N32" i="6"/>
  <c r="J34" i="6"/>
  <c r="G139" i="6"/>
  <c r="G135" i="6" s="1"/>
  <c r="K39" i="6"/>
  <c r="V42" i="6"/>
  <c r="H128" i="6"/>
  <c r="L128" i="6" s="1"/>
  <c r="O43" i="6"/>
  <c r="U55" i="6"/>
  <c r="G84" i="6"/>
  <c r="O85" i="6"/>
  <c r="U86" i="6"/>
  <c r="J120" i="6"/>
  <c r="O121" i="6"/>
  <c r="I126" i="6"/>
  <c r="I141" i="6" s="1"/>
  <c r="O139" i="6"/>
  <c r="V53" i="6"/>
  <c r="H36" i="6"/>
  <c r="H34" i="6" s="1"/>
  <c r="O12" i="6"/>
  <c r="V12" i="6" s="1"/>
  <c r="I25" i="6"/>
  <c r="M31" i="6"/>
  <c r="O32" i="6"/>
  <c r="V32" i="6" s="1"/>
  <c r="H139" i="6"/>
  <c r="H135" i="6" s="1"/>
  <c r="T42" i="6"/>
  <c r="M84" i="6"/>
  <c r="M127" i="6"/>
  <c r="M129" i="6"/>
  <c r="M146" i="6"/>
  <c r="T131" i="6"/>
  <c r="M141" i="6"/>
  <c r="M143" i="6"/>
  <c r="F84" i="6"/>
  <c r="H25" i="6"/>
  <c r="U37" i="6"/>
  <c r="U45" i="6"/>
  <c r="T8" i="6"/>
  <c r="Z8" i="6" s="1"/>
  <c r="M139" i="6"/>
  <c r="U42" i="6"/>
  <c r="J43" i="6"/>
  <c r="N84" i="6"/>
  <c r="M99" i="6"/>
  <c r="T100" i="6"/>
  <c r="I122" i="6"/>
  <c r="N127" i="6"/>
  <c r="N146" i="6"/>
  <c r="U131" i="6"/>
  <c r="J84" i="6"/>
  <c r="K84" i="6"/>
  <c r="V131" i="6"/>
  <c r="Z7" i="6" l="1"/>
  <c r="Z18" i="6"/>
  <c r="Z41" i="6"/>
  <c r="Z58" i="6"/>
  <c r="Z21" i="6"/>
  <c r="U146" i="6"/>
  <c r="J119" i="6"/>
  <c r="U99" i="6"/>
  <c r="Z55" i="6"/>
  <c r="P17" i="6"/>
  <c r="G136" i="6"/>
  <c r="L99" i="6"/>
  <c r="S127" i="6"/>
  <c r="S36" i="6"/>
  <c r="Y43" i="6"/>
  <c r="R17" i="6"/>
  <c r="Y17" i="6" s="1"/>
  <c r="S28" i="6"/>
  <c r="Z20" i="6"/>
  <c r="S146" i="6"/>
  <c r="V25" i="6"/>
  <c r="Z37" i="6"/>
  <c r="Y28" i="6"/>
  <c r="Z28" i="6" s="1"/>
  <c r="Z26" i="6"/>
  <c r="Z125" i="6"/>
  <c r="Z27" i="6"/>
  <c r="U121" i="6"/>
  <c r="Z131" i="6"/>
  <c r="Z53" i="6"/>
  <c r="Z103" i="6"/>
  <c r="Q144" i="6"/>
  <c r="X144" i="6" s="1"/>
  <c r="X129" i="6"/>
  <c r="R34" i="6"/>
  <c r="Y36" i="6"/>
  <c r="R136" i="6"/>
  <c r="Y136" i="6" s="1"/>
  <c r="Y143" i="6"/>
  <c r="Z88" i="6"/>
  <c r="Y121" i="6"/>
  <c r="P112" i="6"/>
  <c r="W113" i="6"/>
  <c r="Z113" i="6" s="1"/>
  <c r="S113" i="6"/>
  <c r="S44" i="6"/>
  <c r="X122" i="6"/>
  <c r="W124" i="6"/>
  <c r="S124" i="6"/>
  <c r="Q137" i="6"/>
  <c r="Y84" i="6"/>
  <c r="Z87" i="6"/>
  <c r="W85" i="6"/>
  <c r="W84" i="6"/>
  <c r="S84" i="6"/>
  <c r="Z42" i="6"/>
  <c r="S32" i="6"/>
  <c r="T25" i="6"/>
  <c r="S25" i="6"/>
  <c r="Q136" i="6"/>
  <c r="X136" i="6" s="1"/>
  <c r="X143" i="6"/>
  <c r="W43" i="6"/>
  <c r="Q123" i="6"/>
  <c r="X123" i="6" s="1"/>
  <c r="X36" i="6"/>
  <c r="S40" i="6"/>
  <c r="Q141" i="6"/>
  <c r="X141" i="6" s="1"/>
  <c r="X126" i="6"/>
  <c r="Z33" i="6"/>
  <c r="S35" i="6"/>
  <c r="Z45" i="6"/>
  <c r="X121" i="6"/>
  <c r="P144" i="6"/>
  <c r="W144" i="6" s="1"/>
  <c r="W129" i="6"/>
  <c r="W99" i="6"/>
  <c r="P122" i="6"/>
  <c r="Y25" i="6"/>
  <c r="W36" i="6"/>
  <c r="S12" i="6"/>
  <c r="L84" i="6"/>
  <c r="P136" i="6"/>
  <c r="W136" i="6" s="1"/>
  <c r="W143" i="6"/>
  <c r="X99" i="6"/>
  <c r="X84" i="6"/>
  <c r="X25" i="6"/>
  <c r="S20" i="6"/>
  <c r="W121" i="6"/>
  <c r="Y39" i="6"/>
  <c r="W17" i="6"/>
  <c r="S140" i="6"/>
  <c r="W25" i="6"/>
  <c r="Z40" i="6"/>
  <c r="Z124" i="6"/>
  <c r="R31" i="6"/>
  <c r="Y31" i="6" s="1"/>
  <c r="R141" i="6"/>
  <c r="Y141" i="6" s="1"/>
  <c r="Y126" i="6"/>
  <c r="Z140" i="6"/>
  <c r="S85" i="6"/>
  <c r="S121" i="6"/>
  <c r="M119" i="6"/>
  <c r="Z100" i="6"/>
  <c r="M136" i="6"/>
  <c r="S143" i="6"/>
  <c r="Z101" i="6"/>
  <c r="Z102" i="6"/>
  <c r="X30" i="6"/>
  <c r="Z89" i="6"/>
  <c r="S99" i="6"/>
  <c r="N34" i="6"/>
  <c r="U34" i="6" s="1"/>
  <c r="Z22" i="6"/>
  <c r="AB18" i="6" s="1"/>
  <c r="L35" i="6"/>
  <c r="Y35" i="6"/>
  <c r="R144" i="6"/>
  <c r="Y144" i="6" s="1"/>
  <c r="Y129" i="6"/>
  <c r="X39" i="6"/>
  <c r="S123" i="6"/>
  <c r="L85" i="6"/>
  <c r="Q34" i="6"/>
  <c r="X34" i="6" s="1"/>
  <c r="Q31" i="6"/>
  <c r="O136" i="6"/>
  <c r="R123" i="6"/>
  <c r="Y123" i="6" s="1"/>
  <c r="U25" i="6"/>
  <c r="Q138" i="6"/>
  <c r="Q119" i="6"/>
  <c r="X119" i="6" s="1"/>
  <c r="P120" i="6"/>
  <c r="P139" i="6"/>
  <c r="R120" i="6"/>
  <c r="Y120" i="6" s="1"/>
  <c r="R139" i="6"/>
  <c r="R118" i="6"/>
  <c r="P138" i="6"/>
  <c r="P119" i="6"/>
  <c r="R138" i="6"/>
  <c r="R119" i="6"/>
  <c r="Q118" i="6"/>
  <c r="Q120" i="6"/>
  <c r="X120" i="6" s="1"/>
  <c r="Q139" i="6"/>
  <c r="P126" i="6"/>
  <c r="W126" i="6" s="1"/>
  <c r="P39" i="6"/>
  <c r="W39" i="6" s="1"/>
  <c r="P30" i="6"/>
  <c r="K34" i="6"/>
  <c r="H30" i="6"/>
  <c r="K122" i="6"/>
  <c r="K118" i="6" s="1"/>
  <c r="L39" i="6"/>
  <c r="F141" i="6"/>
  <c r="L141" i="6" s="1"/>
  <c r="L126" i="6"/>
  <c r="K30" i="6"/>
  <c r="K29" i="6" s="1"/>
  <c r="L36" i="6"/>
  <c r="L17" i="6"/>
  <c r="U112" i="6"/>
  <c r="L112" i="6"/>
  <c r="L25" i="6"/>
  <c r="F29" i="6"/>
  <c r="T12" i="6"/>
  <c r="Z12" i="6" s="1"/>
  <c r="L12" i="6"/>
  <c r="T121" i="6"/>
  <c r="J29" i="6"/>
  <c r="L44" i="6"/>
  <c r="U84" i="6"/>
  <c r="F135" i="6"/>
  <c r="U85" i="6"/>
  <c r="V85" i="6"/>
  <c r="J139" i="6"/>
  <c r="J135" i="6" s="1"/>
  <c r="G29" i="6"/>
  <c r="M144" i="6"/>
  <c r="T129" i="6"/>
  <c r="O122" i="6"/>
  <c r="O34" i="6"/>
  <c r="V34" i="6" s="1"/>
  <c r="O30" i="6"/>
  <c r="V35" i="6"/>
  <c r="T136" i="6"/>
  <c r="T43" i="6"/>
  <c r="M145" i="6"/>
  <c r="S145" i="6" s="1"/>
  <c r="T130" i="6"/>
  <c r="Z130" i="6" s="1"/>
  <c r="T39" i="6"/>
  <c r="U30" i="6"/>
  <c r="M142" i="6"/>
  <c r="T127" i="6"/>
  <c r="F137" i="6"/>
  <c r="F118" i="6"/>
  <c r="N123" i="6"/>
  <c r="N31" i="6"/>
  <c r="U31" i="6" s="1"/>
  <c r="U36" i="6"/>
  <c r="F138" i="6"/>
  <c r="T138" i="6" s="1"/>
  <c r="F119" i="6"/>
  <c r="T119" i="6" s="1"/>
  <c r="N141" i="6"/>
  <c r="U141" i="6" s="1"/>
  <c r="U126" i="6"/>
  <c r="I31" i="6"/>
  <c r="I29" i="6" s="1"/>
  <c r="I34" i="6"/>
  <c r="W34" i="6" s="1"/>
  <c r="I123" i="6"/>
  <c r="W123" i="6" s="1"/>
  <c r="G137" i="6"/>
  <c r="G133" i="6" s="1"/>
  <c r="G118" i="6"/>
  <c r="T84" i="6"/>
  <c r="N137" i="6"/>
  <c r="U122" i="6"/>
  <c r="M122" i="6"/>
  <c r="S122" i="6" s="1"/>
  <c r="M34" i="6"/>
  <c r="S34" i="6" s="1"/>
  <c r="T35" i="6"/>
  <c r="M30" i="6"/>
  <c r="O135" i="6"/>
  <c r="V135" i="6" s="1"/>
  <c r="V139" i="6"/>
  <c r="I139" i="6"/>
  <c r="I135" i="6" s="1"/>
  <c r="I120" i="6"/>
  <c r="O142" i="6"/>
  <c r="V142" i="6" s="1"/>
  <c r="V127" i="6"/>
  <c r="T31" i="6"/>
  <c r="U32" i="6"/>
  <c r="Z32" i="6" s="1"/>
  <c r="U44" i="6"/>
  <c r="Z44" i="6" s="1"/>
  <c r="N129" i="6"/>
  <c r="N118" i="6" s="1"/>
  <c r="N43" i="6"/>
  <c r="U43" i="6" s="1"/>
  <c r="N136" i="6"/>
  <c r="U136" i="6" s="1"/>
  <c r="K137" i="6"/>
  <c r="K133" i="6" s="1"/>
  <c r="H143" i="6"/>
  <c r="H121" i="6"/>
  <c r="V121" i="6" s="1"/>
  <c r="T143" i="6"/>
  <c r="V126" i="6"/>
  <c r="O141" i="6"/>
  <c r="V141" i="6" s="1"/>
  <c r="T123" i="6"/>
  <c r="K138" i="6"/>
  <c r="K134" i="6" s="1"/>
  <c r="K119" i="6"/>
  <c r="J118" i="6"/>
  <c r="J117" i="6" s="1"/>
  <c r="J137" i="6"/>
  <c r="J133" i="6" s="1"/>
  <c r="H123" i="6"/>
  <c r="L123" i="6" s="1"/>
  <c r="H31" i="6"/>
  <c r="V31" i="6" s="1"/>
  <c r="V143" i="6"/>
  <c r="O119" i="6"/>
  <c r="G138" i="6"/>
  <c r="G134" i="6" s="1"/>
  <c r="G119" i="6"/>
  <c r="N135" i="6"/>
  <c r="U135" i="6" s="1"/>
  <c r="U139" i="6"/>
  <c r="T99" i="6"/>
  <c r="Z99" i="6" s="1"/>
  <c r="V128" i="6"/>
  <c r="Z128" i="6" s="1"/>
  <c r="M135" i="6"/>
  <c r="T139" i="6"/>
  <c r="U127" i="6"/>
  <c r="N142" i="6"/>
  <c r="U142" i="6" s="1"/>
  <c r="I118" i="6"/>
  <c r="I137" i="6"/>
  <c r="I133" i="6" s="1"/>
  <c r="T146" i="6"/>
  <c r="Z146" i="6" s="1"/>
  <c r="T126" i="6"/>
  <c r="V39" i="6"/>
  <c r="V36" i="6"/>
  <c r="H129" i="6"/>
  <c r="L129" i="6" s="1"/>
  <c r="H43" i="6"/>
  <c r="V43" i="6" s="1"/>
  <c r="Z35" i="6" l="1"/>
  <c r="S30" i="6"/>
  <c r="Z85" i="6"/>
  <c r="Z36" i="6"/>
  <c r="R29" i="6"/>
  <c r="Z17" i="6"/>
  <c r="Q133" i="6"/>
  <c r="X133" i="6" s="1"/>
  <c r="S17" i="6"/>
  <c r="S139" i="6"/>
  <c r="W120" i="6"/>
  <c r="Z120" i="6" s="1"/>
  <c r="Z25" i="6"/>
  <c r="J153" i="6"/>
  <c r="Q135" i="6"/>
  <c r="X135" i="6" s="1"/>
  <c r="X139" i="6"/>
  <c r="Z43" i="6"/>
  <c r="P135" i="6"/>
  <c r="W135" i="6" s="1"/>
  <c r="W139" i="6"/>
  <c r="Y34" i="6"/>
  <c r="R135" i="6"/>
  <c r="Y135" i="6" s="1"/>
  <c r="Y139" i="6"/>
  <c r="Y29" i="6"/>
  <c r="Y137" i="6"/>
  <c r="X118" i="6"/>
  <c r="S39" i="6"/>
  <c r="S112" i="6"/>
  <c r="W112" i="6"/>
  <c r="Z112" i="6" s="1"/>
  <c r="Z84" i="6"/>
  <c r="Q134" i="6"/>
  <c r="X134" i="6" s="1"/>
  <c r="X138" i="6"/>
  <c r="Y122" i="6"/>
  <c r="Z126" i="6"/>
  <c r="Z121" i="6"/>
  <c r="Y119" i="6"/>
  <c r="S136" i="6"/>
  <c r="W122" i="6"/>
  <c r="P137" i="6"/>
  <c r="W137" i="6" s="1"/>
  <c r="Z143" i="6"/>
  <c r="G153" i="6"/>
  <c r="R134" i="6"/>
  <c r="Y134" i="6" s="1"/>
  <c r="Y138" i="6"/>
  <c r="S43" i="6"/>
  <c r="Z127" i="6"/>
  <c r="X137" i="6"/>
  <c r="S142" i="6"/>
  <c r="P134" i="6"/>
  <c r="Q29" i="6"/>
  <c r="X29" i="6" s="1"/>
  <c r="X31" i="6"/>
  <c r="S31" i="6"/>
  <c r="W31" i="6"/>
  <c r="K153" i="6"/>
  <c r="P29" i="6"/>
  <c r="W29" i="6" s="1"/>
  <c r="W30" i="6"/>
  <c r="Y118" i="6"/>
  <c r="S129" i="6"/>
  <c r="Y30" i="6"/>
  <c r="S126" i="6"/>
  <c r="Z39" i="6"/>
  <c r="R133" i="6"/>
  <c r="S120" i="6"/>
  <c r="L121" i="6"/>
  <c r="L34" i="6"/>
  <c r="R117" i="6"/>
  <c r="P141" i="6"/>
  <c r="P118" i="6"/>
  <c r="Q117" i="6"/>
  <c r="X117" i="6" s="1"/>
  <c r="L30" i="6"/>
  <c r="L31" i="6"/>
  <c r="F133" i="6"/>
  <c r="L137" i="6"/>
  <c r="L122" i="6"/>
  <c r="L139" i="6"/>
  <c r="T141" i="6"/>
  <c r="L135" i="6"/>
  <c r="L43" i="6"/>
  <c r="H136" i="6"/>
  <c r="L143" i="6"/>
  <c r="N29" i="6"/>
  <c r="U29" i="6" s="1"/>
  <c r="L120" i="6"/>
  <c r="F134" i="6"/>
  <c r="H29" i="6"/>
  <c r="L29" i="6" s="1"/>
  <c r="M134" i="6"/>
  <c r="K117" i="6"/>
  <c r="M137" i="6"/>
  <c r="T122" i="6"/>
  <c r="M118" i="6"/>
  <c r="K132" i="6"/>
  <c r="U118" i="6"/>
  <c r="T142" i="6"/>
  <c r="Z142" i="6" s="1"/>
  <c r="H144" i="6"/>
  <c r="L144" i="6" s="1"/>
  <c r="H118" i="6"/>
  <c r="L118" i="6" s="1"/>
  <c r="V129" i="6"/>
  <c r="T135" i="6"/>
  <c r="U137" i="6"/>
  <c r="N144" i="6"/>
  <c r="U144" i="6" s="1"/>
  <c r="U129" i="6"/>
  <c r="Z129" i="6" s="1"/>
  <c r="V30" i="6"/>
  <c r="O29" i="6"/>
  <c r="O134" i="6"/>
  <c r="G117" i="6"/>
  <c r="O137" i="6"/>
  <c r="V122" i="6"/>
  <c r="O118" i="6"/>
  <c r="G132" i="6"/>
  <c r="J132" i="6"/>
  <c r="T30" i="6"/>
  <c r="M29" i="6"/>
  <c r="I119" i="6"/>
  <c r="I117" i="6" s="1"/>
  <c r="I138" i="6"/>
  <c r="I134" i="6" s="1"/>
  <c r="I132" i="6" s="1"/>
  <c r="T144" i="6"/>
  <c r="N138" i="6"/>
  <c r="S138" i="6" s="1"/>
  <c r="U123" i="6"/>
  <c r="N119" i="6"/>
  <c r="N117" i="6" s="1"/>
  <c r="T145" i="6"/>
  <c r="Z145" i="6" s="1"/>
  <c r="H138" i="6"/>
  <c r="H119" i="6"/>
  <c r="V119" i="6" s="1"/>
  <c r="V123" i="6"/>
  <c r="T34" i="6"/>
  <c r="F117" i="6"/>
  <c r="S144" i="6" l="1"/>
  <c r="Z123" i="6"/>
  <c r="Y117" i="6"/>
  <c r="V29" i="6"/>
  <c r="Z31" i="6"/>
  <c r="Z139" i="6"/>
  <c r="Z34" i="6"/>
  <c r="W138" i="6"/>
  <c r="Z135" i="6"/>
  <c r="S135" i="6"/>
  <c r="W134" i="6"/>
  <c r="Q153" i="6"/>
  <c r="Q132" i="6"/>
  <c r="X132" i="6" s="1"/>
  <c r="X153" i="6"/>
  <c r="R132" i="6"/>
  <c r="Y132" i="6" s="1"/>
  <c r="P117" i="6"/>
  <c r="W117" i="6" s="1"/>
  <c r="W118" i="6"/>
  <c r="S119" i="6"/>
  <c r="S118" i="6"/>
  <c r="P133" i="6"/>
  <c r="W141" i="6"/>
  <c r="Z141" i="6" s="1"/>
  <c r="S141" i="6"/>
  <c r="Z122" i="6"/>
  <c r="W119" i="6"/>
  <c r="S137" i="6"/>
  <c r="S29" i="6"/>
  <c r="Z30" i="6"/>
  <c r="I153" i="6"/>
  <c r="F153" i="6"/>
  <c r="R153" i="6"/>
  <c r="Y133" i="6"/>
  <c r="Y153" i="6" s="1"/>
  <c r="F132" i="6"/>
  <c r="T134" i="6"/>
  <c r="L138" i="6"/>
  <c r="U117" i="6"/>
  <c r="L119" i="6"/>
  <c r="V136" i="6"/>
  <c r="Z136" i="6" s="1"/>
  <c r="L136" i="6"/>
  <c r="N133" i="6"/>
  <c r="N134" i="6"/>
  <c r="S134" i="6" s="1"/>
  <c r="U138" i="6"/>
  <c r="V118" i="6"/>
  <c r="O117" i="6"/>
  <c r="H134" i="6"/>
  <c r="V134" i="6" s="1"/>
  <c r="V138" i="6"/>
  <c r="O133" i="6"/>
  <c r="O153" i="6" s="1"/>
  <c r="V137" i="6"/>
  <c r="T29" i="6"/>
  <c r="Z29" i="6" s="1"/>
  <c r="H117" i="6"/>
  <c r="L117" i="6" s="1"/>
  <c r="M117" i="6"/>
  <c r="T118" i="6"/>
  <c r="H133" i="6"/>
  <c r="V144" i="6"/>
  <c r="Z144" i="6" s="1"/>
  <c r="M133" i="6"/>
  <c r="T137" i="6"/>
  <c r="U119" i="6"/>
  <c r="Z138" i="6" l="1"/>
  <c r="Z118" i="6"/>
  <c r="Z137" i="6"/>
  <c r="S133" i="6"/>
  <c r="S153" i="6" s="1"/>
  <c r="M153" i="6"/>
  <c r="P132" i="6"/>
  <c r="W132" i="6" s="1"/>
  <c r="W133" i="6"/>
  <c r="W153" i="6" s="1"/>
  <c r="P153" i="6"/>
  <c r="L133" i="6"/>
  <c r="L153" i="6" s="1"/>
  <c r="H153" i="6"/>
  <c r="F155" i="6" s="1"/>
  <c r="N153" i="6"/>
  <c r="S117" i="6"/>
  <c r="Z119" i="6"/>
  <c r="V117" i="6"/>
  <c r="U133" i="6"/>
  <c r="N132" i="6"/>
  <c r="U132" i="6" s="1"/>
  <c r="L134" i="6"/>
  <c r="O132" i="6"/>
  <c r="V133" i="6"/>
  <c r="V153" i="6" s="1"/>
  <c r="H132" i="6"/>
  <c r="L132" i="6" s="1"/>
  <c r="T117" i="6"/>
  <c r="T133" i="6"/>
  <c r="M132" i="6"/>
  <c r="S132" i="6" s="1"/>
  <c r="U134" i="6"/>
  <c r="Z134" i="6" s="1"/>
  <c r="T153" i="6" l="1"/>
  <c r="Z133" i="6"/>
  <c r="Z153" i="6" s="1"/>
  <c r="Z117" i="6"/>
  <c r="U153" i="6"/>
  <c r="V155" i="6"/>
  <c r="F156" i="6"/>
  <c r="F157" i="6" s="1"/>
  <c r="T132" i="6"/>
  <c r="V132" i="6"/>
  <c r="Z132" i="6" l="1"/>
</calcChain>
</file>

<file path=xl/sharedStrings.xml><?xml version="1.0" encoding="utf-8"?>
<sst xmlns="http://schemas.openxmlformats.org/spreadsheetml/2006/main" count="347" uniqueCount="150">
  <si>
    <t>N п/п</t>
  </si>
  <si>
    <t>Источник финансирования (расшифровать)</t>
  </si>
  <si>
    <t>1.</t>
  </si>
  <si>
    <t>1.1.</t>
  </si>
  <si>
    <t>Объем финансирования муниципальной программы (тыс. рублей) по видам источников</t>
  </si>
  <si>
    <t xml:space="preserve">Наименование </t>
  </si>
  <si>
    <t>ИТОГО региональные проекты</t>
  </si>
  <si>
    <t>ИТОГО комплексы процессных мероприятий</t>
  </si>
  <si>
    <t>Всего по муниципальной программе</t>
  </si>
  <si>
    <t>Участник МАУ ДО"СШОР "Экспресс"</t>
  </si>
  <si>
    <t xml:space="preserve">Ответственный исполнитель: Управление образования Администрации города Великие Луки  </t>
  </si>
  <si>
    <t>областной бюджет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</si>
  <si>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общедоступного и бесплатного дошкольного, начального общего, основного общего, среднего общего образования, дополнительного образования детей в общеобразовательных организациях области</t>
  </si>
  <si>
    <t xml:space="preserve"> Воспитание и обучение детей-инвалидов в муниципальных дошкольных образовательных организациях</t>
  </si>
  <si>
    <t>Выплата компенсации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</si>
  <si>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федеральный бюджет</t>
  </si>
  <si>
    <t>городской бюджет</t>
  </si>
  <si>
    <t>Участник: Комитет Культуры Администрации города Великие Луки</t>
  </si>
  <si>
    <t>Участник: Комитет  по физической культуре и спорту Администрации города Великие Луки</t>
  </si>
  <si>
    <t>Всего, в том числе:</t>
  </si>
  <si>
    <t xml:space="preserve"> Выплата вознаграждения за выполнение функций классного руководителя педагогическим работникам муниципальных образовательных учреждений</t>
  </si>
  <si>
    <t>Осуществление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</si>
  <si>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государственных полномочий по выплате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</si>
  <si>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 xml:space="preserve"> Обеспечение выплат ежемесячного денежного вознаграждения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</si>
  <si>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1.2.</t>
  </si>
  <si>
    <t>ЦС</t>
  </si>
  <si>
    <t>502 07 01 0110100790</t>
  </si>
  <si>
    <t>502 07 02  0110100790</t>
  </si>
  <si>
    <t>502 07 03  0110100790</t>
  </si>
  <si>
    <t>508 07 03  0110100790</t>
  </si>
  <si>
    <t>513 07 03  0110100790</t>
  </si>
  <si>
    <t>502  07 01 0110141400</t>
  </si>
  <si>
    <t>502 07 01 0110142010</t>
  </si>
  <si>
    <t>502 07 01 0110143020</t>
  </si>
  <si>
    <t>502 07 02 0110142010</t>
  </si>
  <si>
    <t>502 07 02 0110142020</t>
  </si>
  <si>
    <t>502 07 09 0110142190</t>
  </si>
  <si>
    <t>502 07 02 01101L3030</t>
  </si>
  <si>
    <t>1.3.</t>
  </si>
  <si>
    <t>Выполнение работ по ремонту…….. УО ДОУ</t>
  </si>
  <si>
    <t>Выполнение работ по ремонту…….. УО Школы</t>
  </si>
  <si>
    <t>Выполнение работ по ремонту…….. УО ДОпы</t>
  </si>
  <si>
    <t>Выполнение работ по ремонту…….. КК ДОпы</t>
  </si>
  <si>
    <t>Выполнение работ по ремонту…….. К по ФК и Спорту  ДОпы</t>
  </si>
  <si>
    <t>Софинансирование капитального ремонта ДОУ</t>
  </si>
  <si>
    <t>502 10 04 0110142040</t>
  </si>
  <si>
    <t>502 07 02 01101L3040</t>
  </si>
  <si>
    <t>Софинансирование расходов по осуществлению мероприятий по организации питания учащихся в общеобразовательных учреждениях</t>
  </si>
  <si>
    <t>502 07 02 01101W1040</t>
  </si>
  <si>
    <t>502 07 03 0110142010</t>
  </si>
  <si>
    <t>Предоставление педагогическим работникам муниципальных образовательных организаций отдельных мер социальной поддержки, предусмотренных Законом Псковской области "Об образовании в Псковской области"</t>
  </si>
  <si>
    <t>502 07 01</t>
  </si>
  <si>
    <t>502 07 02</t>
  </si>
  <si>
    <t>508 07 03</t>
  </si>
  <si>
    <t>513 07 03</t>
  </si>
  <si>
    <t xml:space="preserve">502 07 09 </t>
  </si>
  <si>
    <t>2.</t>
  </si>
  <si>
    <t>2.1.</t>
  </si>
  <si>
    <t>Ответственный исполнитель: Управление образования Администрации города Великие Луки</t>
  </si>
  <si>
    <t>Реализация муниципальных программ поддержки социально-ориентированных некоммерческих организаций</t>
  </si>
  <si>
    <t>Ответственный исполнитель: Управление образования (Участник: АНО "Центр реализации и поддержки молодежных инициатив "ЛУКИ МОЛ")</t>
  </si>
  <si>
    <t>3.</t>
  </si>
  <si>
    <t>3.1.</t>
  </si>
  <si>
    <t>Мероприятие 3.1. «Обеспечение деятельности органа власти»</t>
  </si>
  <si>
    <t>3.2.</t>
  </si>
  <si>
    <t>Мероприятие 3.2. «Обеспечение деятельности иных структур»</t>
  </si>
  <si>
    <t>Капитальный ремонт Школы</t>
  </si>
  <si>
    <t>Осуществление мероприятий по организации питания в муниципальных общеобразовательных организациях</t>
  </si>
  <si>
    <t xml:space="preserve">Участники МДОУ </t>
  </si>
  <si>
    <t xml:space="preserve">Участники МОУ </t>
  </si>
  <si>
    <t>Участники МУДО  УО</t>
  </si>
  <si>
    <t>Участники МУДО КК</t>
  </si>
  <si>
    <t>Реализация молодежной политики и патриотического воспитания</t>
  </si>
  <si>
    <t>2025 г.</t>
  </si>
  <si>
    <t>2026 г.</t>
  </si>
  <si>
    <t>2027 г.</t>
  </si>
  <si>
    <t>2028 г.</t>
  </si>
  <si>
    <t>2029 г.</t>
  </si>
  <si>
    <t>2030 г.</t>
  </si>
  <si>
    <t>ВСЕГО</t>
  </si>
  <si>
    <t>внебюджетные средства</t>
  </si>
  <si>
    <t>Исполнитель (ФИО), должность, структурное подразделение или орган власти, соисполнитель, участник (наименование)</t>
  </si>
  <si>
    <t>Софинансирование капитального ремонта Школы</t>
  </si>
  <si>
    <t>в том числе:</t>
  </si>
  <si>
    <t>Всего,</t>
  </si>
  <si>
    <t xml:space="preserve">Всего, 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</si>
  <si>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организаций»</t>
  </si>
  <si>
    <t>502 07 03</t>
  </si>
  <si>
    <t>502 07 02 0110150500</t>
  </si>
  <si>
    <t>502 07 02 0110141040</t>
  </si>
  <si>
    <t xml:space="preserve">Начальник Управления образования </t>
  </si>
  <si>
    <t>В.А.Крюкова</t>
  </si>
  <si>
    <t>Исп. Козырева Л.Н.</t>
  </si>
  <si>
    <t>новая редакция</t>
  </si>
  <si>
    <t>отклонение</t>
  </si>
  <si>
    <t>1.4.</t>
  </si>
  <si>
    <t>1.5</t>
  </si>
  <si>
    <t>1.6</t>
  </si>
  <si>
    <t>1.7</t>
  </si>
  <si>
    <t>1.8</t>
  </si>
  <si>
    <t>1.9.</t>
  </si>
  <si>
    <t>1.10.</t>
  </si>
  <si>
    <t>1.11.</t>
  </si>
  <si>
    <t>1.12</t>
  </si>
  <si>
    <t>1.13</t>
  </si>
  <si>
    <t>1.14</t>
  </si>
  <si>
    <t>1.15</t>
  </si>
  <si>
    <t>Реализация мероприятий в рамках комплекса процессных мероприятий "Активная политика занятости населения и социальная поддержка безработных граждан"</t>
  </si>
  <si>
    <t>502 04 01 0140143040</t>
  </si>
  <si>
    <t>1.16</t>
  </si>
  <si>
    <t>1.17</t>
  </si>
  <si>
    <t>Реализация муниципальных программ поддержки социально ориентированных некоммерческих организаций</t>
  </si>
  <si>
    <t>Софинансирование расходов на реализацию муниципальных программ поддержки социально ориентированных некоммерческих организаций</t>
  </si>
  <si>
    <t>502 04 12 0140141500</t>
  </si>
  <si>
    <t>502 04 12 01401W1500</t>
  </si>
  <si>
    <t>1.18.</t>
  </si>
  <si>
    <t>502 07 07 0140100990</t>
  </si>
  <si>
    <t>Реализация отдельных мероприятий (результатов) ВСПК "Маргелов"</t>
  </si>
  <si>
    <t>Муниципальная программа "Развитие образования, реализация молодежной политики, укрепление гражданского единства" на 2025-2030 годы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</si>
  <si>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</si>
  <si>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Региональный проект «Все лучшее детям»</t>
  </si>
  <si>
    <t>Реализация мероприятий по модернизации школьных систем образования</t>
  </si>
  <si>
    <t>Региональный проект «Педагоги и наставники»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</si>
  <si>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</si>
  <si>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</si>
  <si>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</si>
  <si>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Комплекс процессных мероприятий «Обеспечение деятельности системы образования города Великие Луки»</t>
  </si>
  <si>
    <t>1.20.</t>
  </si>
  <si>
    <t>Предоставление субсидии муниципальным учреждениям на выполнение муниципального задания</t>
  </si>
  <si>
    <t>Создание условий для осуществления присмотра и ухода за осваивающими образовательные программы дошкольного образования в организациях, осуществляющих образовательную деятельность, детьми-инвалидами, детьми-сиротами и детьми, оставшимися без попечения родителей, детьми с туберкулезной интоксикацией, детьми, являющимися членами семей граждан Российской Федерации, получающих меры поддержки на территории Псковской области в связи с проведением специальной военной операции</t>
  </si>
  <si>
    <t>Предоставление субсидии муниципальным учреждениям на улучшение материально-технического обеспечения деятельности</t>
  </si>
  <si>
    <t>Реализация отдельных мероприятий (результатов)  (педагогические кадры)</t>
  </si>
  <si>
    <t>2.2.</t>
  </si>
  <si>
    <t>2.3.</t>
  </si>
  <si>
    <t>2.4</t>
  </si>
  <si>
    <t>бюджет</t>
  </si>
  <si>
    <t>Анализ перераспределения средств муниципальной программы в 2025-2027 годах по состоянию на 21.02.2025 года</t>
  </si>
  <si>
    <t>Комплекс процессных мероприятий «Реализация молодежной политики и патриотического воспитания граждан города Великие Луки»</t>
  </si>
  <si>
    <t>Комплекс процессных мероприятий  «Обеспечение деятельности и выполнения функций органа власти и иных структур»</t>
  </si>
  <si>
    <t>Региональный проект «Поддержка семьи (Псковская область)»</t>
  </si>
  <si>
    <t>3.3.</t>
  </si>
  <si>
    <t>1.20.1.</t>
  </si>
  <si>
    <t>1.20.2.</t>
  </si>
  <si>
    <t>1.20.3.</t>
  </si>
  <si>
    <t>1.20.4.</t>
  </si>
  <si>
    <t>1.20.5.</t>
  </si>
  <si>
    <t>1.20.6.</t>
  </si>
  <si>
    <t>1.20.7.</t>
  </si>
  <si>
    <t>1.20.8.</t>
  </si>
  <si>
    <t>1.19.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</si>
</sst>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6" fillId="0" borderId="1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12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0" fontId="11" fillId="4" borderId="1" xfId="0" applyFont="1" applyFill="1" applyBorder="1"/>
    <xf numFmtId="0" fontId="19" fillId="4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/>
    <xf numFmtId="0" fontId="10" fillId="8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4" fillId="0" borderId="0" xfId="0" applyFont="1"/>
    <xf numFmtId="0" fontId="24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3" fontId="26" fillId="0" borderId="1" xfId="1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0" xfId="0" applyFont="1" applyAlignment="1"/>
    <xf numFmtId="0" fontId="1" fillId="0" borderId="0" xfId="0" applyFont="1" applyAlignment="1"/>
    <xf numFmtId="0" fontId="1" fillId="0" borderId="1" xfId="0" applyFont="1" applyFill="1" applyBorder="1"/>
    <xf numFmtId="0" fontId="19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43" fontId="1" fillId="6" borderId="0" xfId="0" applyNumberFormat="1" applyFont="1" applyFill="1"/>
    <xf numFmtId="43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0" fontId="27" fillId="6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164" fontId="8" fillId="5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20" fillId="8" borderId="1" xfId="1" applyNumberFormat="1" applyFont="1" applyFill="1" applyBorder="1" applyAlignment="1">
      <alignment horizontal="center" vertical="center" wrapText="1"/>
    </xf>
    <xf numFmtId="164" fontId="15" fillId="8" borderId="1" xfId="1" applyNumberFormat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164" fontId="5" fillId="7" borderId="1" xfId="1" applyNumberFormat="1" applyFont="1" applyFill="1" applyBorder="1" applyAlignment="1">
      <alignment horizontal="center" vertical="center" wrapText="1"/>
    </xf>
    <xf numFmtId="164" fontId="8" fillId="7" borderId="1" xfId="1" applyNumberFormat="1" applyFont="1" applyFill="1" applyBorder="1" applyAlignment="1">
      <alignment horizontal="center" vertical="center" wrapText="1"/>
    </xf>
    <xf numFmtId="164" fontId="5" fillId="9" borderId="1" xfId="1" applyNumberFormat="1" applyFont="1" applyFill="1" applyBorder="1" applyAlignment="1">
      <alignment horizontal="center" vertical="center" wrapText="1"/>
    </xf>
    <xf numFmtId="164" fontId="8" fillId="9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vertical="center" wrapText="1"/>
    </xf>
    <xf numFmtId="164" fontId="6" fillId="0" borderId="1" xfId="1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10" fillId="3" borderId="1" xfId="1" applyNumberFormat="1" applyFont="1" applyFill="1" applyBorder="1" applyAlignment="1">
      <alignment vertical="center" wrapText="1"/>
    </xf>
    <xf numFmtId="164" fontId="1" fillId="3" borderId="1" xfId="0" applyNumberFormat="1" applyFont="1" applyFill="1" applyBorder="1"/>
    <xf numFmtId="164" fontId="28" fillId="3" borderId="1" xfId="0" applyNumberFormat="1" applyFont="1" applyFill="1" applyBorder="1"/>
    <xf numFmtId="164" fontId="8" fillId="7" borderId="1" xfId="1" applyNumberFormat="1" applyFont="1" applyFill="1" applyBorder="1" applyAlignment="1">
      <alignment vertical="center" wrapText="1"/>
    </xf>
    <xf numFmtId="164" fontId="7" fillId="0" borderId="1" xfId="1" applyNumberFormat="1" applyFont="1" applyBorder="1"/>
    <xf numFmtId="164" fontId="15" fillId="8" borderId="1" xfId="1" applyNumberFormat="1" applyFont="1" applyFill="1" applyBorder="1"/>
    <xf numFmtId="164" fontId="8" fillId="7" borderId="1" xfId="1" applyNumberFormat="1" applyFont="1" applyFill="1" applyBorder="1"/>
    <xf numFmtId="164" fontId="8" fillId="4" borderId="1" xfId="1" applyNumberFormat="1" applyFont="1" applyFill="1" applyBorder="1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5" fontId="1" fillId="0" borderId="0" xfId="0" applyNumberFormat="1" applyFont="1"/>
    <xf numFmtId="164" fontId="28" fillId="0" borderId="1" xfId="0" applyNumberFormat="1" applyFont="1" applyBorder="1"/>
    <xf numFmtId="0" fontId="16" fillId="4" borderId="1" xfId="0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3" fontId="1" fillId="6" borderId="0" xfId="0" applyNumberFormat="1" applyFont="1" applyFill="1" applyAlignment="1">
      <alignment shrinkToFit="1"/>
    </xf>
    <xf numFmtId="0" fontId="3" fillId="6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29" fillId="0" borderId="1" xfId="0" applyNumberFormat="1" applyFont="1" applyBorder="1" applyAlignment="1">
      <alignment horizontal="center" vertical="center" shrinkToFit="1"/>
    </xf>
    <xf numFmtId="164" fontId="29" fillId="5" borderId="1" xfId="0" applyNumberFormat="1" applyFont="1" applyFill="1" applyBorder="1" applyAlignment="1">
      <alignment horizontal="center" vertical="center" shrinkToFit="1"/>
    </xf>
    <xf numFmtId="164" fontId="30" fillId="8" borderId="1" xfId="0" applyNumberFormat="1" applyFont="1" applyFill="1" applyBorder="1" applyAlignment="1">
      <alignment horizontal="center" vertical="center" shrinkToFit="1"/>
    </xf>
    <xf numFmtId="164" fontId="29" fillId="7" borderId="1" xfId="0" applyNumberFormat="1" applyFont="1" applyFill="1" applyBorder="1" applyAlignment="1">
      <alignment horizontal="center" vertical="center" shrinkToFit="1"/>
    </xf>
    <xf numFmtId="164" fontId="29" fillId="4" borderId="1" xfId="0" applyNumberFormat="1" applyFont="1" applyFill="1" applyBorder="1" applyAlignment="1">
      <alignment horizontal="center" vertical="center" shrinkToFit="1"/>
    </xf>
    <xf numFmtId="164" fontId="30" fillId="3" borderId="1" xfId="0" applyNumberFormat="1" applyFont="1" applyFill="1" applyBorder="1" applyAlignment="1">
      <alignment horizontal="center" vertical="center" shrinkToFit="1"/>
    </xf>
    <xf numFmtId="164" fontId="29" fillId="0" borderId="1" xfId="0" applyNumberFormat="1" applyFont="1" applyBorder="1" applyAlignment="1">
      <alignment vertical="center" shrinkToFit="1"/>
    </xf>
    <xf numFmtId="164" fontId="30" fillId="8" borderId="1" xfId="0" applyNumberFormat="1" applyFont="1" applyFill="1" applyBorder="1" applyAlignment="1">
      <alignment vertical="center" shrinkToFit="1"/>
    </xf>
    <xf numFmtId="164" fontId="29" fillId="7" borderId="1" xfId="0" applyNumberFormat="1" applyFont="1" applyFill="1" applyBorder="1" applyAlignment="1">
      <alignment vertical="center" shrinkToFit="1"/>
    </xf>
    <xf numFmtId="164" fontId="29" fillId="0" borderId="1" xfId="0" applyNumberFormat="1" applyFont="1" applyFill="1" applyBorder="1" applyAlignment="1">
      <alignment vertical="center" shrinkToFit="1"/>
    </xf>
    <xf numFmtId="164" fontId="29" fillId="0" borderId="1" xfId="0" applyNumberFormat="1" applyFont="1" applyBorder="1" applyAlignment="1">
      <alignment shrinkToFit="1"/>
    </xf>
    <xf numFmtId="164" fontId="30" fillId="8" borderId="1" xfId="0" applyNumberFormat="1" applyFont="1" applyFill="1" applyBorder="1" applyAlignment="1">
      <alignment shrinkToFit="1"/>
    </xf>
    <xf numFmtId="164" fontId="29" fillId="7" borderId="1" xfId="0" applyNumberFormat="1" applyFont="1" applyFill="1" applyBorder="1" applyAlignment="1">
      <alignment shrinkToFit="1"/>
    </xf>
    <xf numFmtId="164" fontId="29" fillId="4" borderId="1" xfId="0" applyNumberFormat="1" applyFont="1" applyFill="1" applyBorder="1" applyAlignment="1">
      <alignment shrinkToFit="1"/>
    </xf>
    <xf numFmtId="164" fontId="14" fillId="5" borderId="1" xfId="1" applyNumberFormat="1" applyFont="1" applyFill="1" applyBorder="1" applyAlignment="1">
      <alignment horizontal="center" vertical="center" shrinkToFit="1"/>
    </xf>
    <xf numFmtId="164" fontId="13" fillId="0" borderId="1" xfId="1" applyNumberFormat="1" applyFont="1" applyBorder="1" applyAlignment="1">
      <alignment horizontal="center" vertical="center" shrinkToFit="1"/>
    </xf>
    <xf numFmtId="164" fontId="15" fillId="8" borderId="1" xfId="1" applyNumberFormat="1" applyFont="1" applyFill="1" applyBorder="1" applyAlignment="1">
      <alignment horizontal="center" vertical="center" shrinkToFit="1"/>
    </xf>
    <xf numFmtId="164" fontId="15" fillId="0" borderId="1" xfId="1" applyNumberFormat="1" applyFont="1" applyFill="1" applyBorder="1" applyAlignment="1">
      <alignment horizontal="center" vertical="center" shrinkToFit="1"/>
    </xf>
    <xf numFmtId="164" fontId="14" fillId="7" borderId="1" xfId="1" applyNumberFormat="1" applyFont="1" applyFill="1" applyBorder="1" applyAlignment="1">
      <alignment horizontal="center" vertical="center" shrinkToFit="1"/>
    </xf>
    <xf numFmtId="164" fontId="14" fillId="4" borderId="1" xfId="1" applyNumberFormat="1" applyFont="1" applyFill="1" applyBorder="1" applyAlignment="1">
      <alignment horizontal="center" vertical="center" shrinkToFit="1"/>
    </xf>
    <xf numFmtId="164" fontId="14" fillId="0" borderId="1" xfId="1" applyNumberFormat="1" applyFont="1" applyFill="1" applyBorder="1" applyAlignment="1">
      <alignment horizontal="center" vertical="center" shrinkToFit="1"/>
    </xf>
    <xf numFmtId="164" fontId="13" fillId="0" borderId="1" xfId="1" applyNumberFormat="1" applyFont="1" applyBorder="1" applyAlignment="1">
      <alignment vertical="center" shrinkToFit="1"/>
    </xf>
    <xf numFmtId="164" fontId="13" fillId="0" borderId="1" xfId="1" applyNumberFormat="1" applyFont="1" applyFill="1" applyBorder="1" applyAlignment="1">
      <alignment vertical="center" shrinkToFit="1"/>
    </xf>
    <xf numFmtId="164" fontId="15" fillId="3" borderId="1" xfId="1" applyNumberFormat="1" applyFont="1" applyFill="1" applyBorder="1" applyAlignment="1">
      <alignment vertical="center" shrinkToFit="1"/>
    </xf>
    <xf numFmtId="164" fontId="13" fillId="3" borderId="1" xfId="0" applyNumberFormat="1" applyFont="1" applyFill="1" applyBorder="1" applyAlignment="1">
      <alignment shrinkToFit="1"/>
    </xf>
    <xf numFmtId="164" fontId="14" fillId="7" borderId="1" xfId="1" applyNumberFormat="1" applyFont="1" applyFill="1" applyBorder="1" applyAlignment="1">
      <alignment vertical="center" shrinkToFit="1"/>
    </xf>
    <xf numFmtId="164" fontId="13" fillId="0" borderId="1" xfId="1" applyNumberFormat="1" applyFont="1" applyBorder="1" applyAlignment="1">
      <alignment shrinkToFit="1"/>
    </xf>
    <xf numFmtId="164" fontId="15" fillId="8" borderId="1" xfId="1" applyNumberFormat="1" applyFont="1" applyFill="1" applyBorder="1" applyAlignment="1">
      <alignment shrinkToFit="1"/>
    </xf>
    <xf numFmtId="164" fontId="14" fillId="7" borderId="1" xfId="1" applyNumberFormat="1" applyFont="1" applyFill="1" applyBorder="1" applyAlignment="1">
      <alignment shrinkToFit="1"/>
    </xf>
    <xf numFmtId="164" fontId="14" fillId="4" borderId="1" xfId="1" applyNumberFormat="1" applyFont="1" applyFill="1" applyBorder="1" applyAlignment="1">
      <alignment shrinkToFit="1"/>
    </xf>
    <xf numFmtId="164" fontId="14" fillId="9" borderId="1" xfId="1" applyNumberFormat="1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 2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view="pageBreakPreview" zoomScale="95" zoomScaleNormal="100" zoomScaleSheetLayoutView="95" workbookViewId="0">
      <pane xSplit="5" ySplit="5" topLeftCell="S6" activePane="bottomRight" state="frozen"/>
      <selection pane="topRight" activeCell="F1" sqref="F1"/>
      <selection pane="bottomLeft" activeCell="A6" sqref="A6"/>
      <selection pane="bottomRight" activeCell="C85" sqref="C85:C87"/>
    </sheetView>
  </sheetViews>
  <sheetFormatPr defaultRowHeight="15" x14ac:dyDescent="0.25"/>
  <cols>
    <col min="1" max="1" width="9.140625" style="1"/>
    <col min="2" max="2" width="41.140625" style="1" customWidth="1"/>
    <col min="3" max="3" width="32.140625" style="1" customWidth="1"/>
    <col min="4" max="4" width="19.7109375" style="1" customWidth="1"/>
    <col min="5" max="5" width="14.28515625" style="1" hidden="1" customWidth="1"/>
    <col min="6" max="6" width="13.7109375" style="1" customWidth="1"/>
    <col min="7" max="7" width="14.140625" style="1" customWidth="1"/>
    <col min="8" max="8" width="13.7109375" style="1" customWidth="1"/>
    <col min="9" max="9" width="14" style="1" customWidth="1"/>
    <col min="10" max="11" width="13.85546875" style="1" customWidth="1"/>
    <col min="12" max="12" width="15" style="1" customWidth="1"/>
    <col min="13" max="13" width="15.140625" style="1" customWidth="1"/>
    <col min="14" max="14" width="15.28515625" style="1" customWidth="1"/>
    <col min="15" max="15" width="15" style="1" customWidth="1"/>
    <col min="16" max="16" width="14.5703125" style="1" customWidth="1"/>
    <col min="17" max="17" width="15" style="1" customWidth="1"/>
    <col min="18" max="18" width="14.140625" style="1" customWidth="1"/>
    <col min="19" max="19" width="16.140625" style="1" customWidth="1"/>
    <col min="20" max="22" width="14" style="1" customWidth="1"/>
    <col min="23" max="23" width="13.5703125" style="1" customWidth="1"/>
    <col min="24" max="24" width="12.5703125" style="1" customWidth="1"/>
    <col min="25" max="25" width="13.85546875" style="1" customWidth="1"/>
    <col min="26" max="26" width="18.140625" style="1" customWidth="1"/>
    <col min="27" max="27" width="9.140625" style="1"/>
    <col min="28" max="28" width="12.7109375" style="1" bestFit="1" customWidth="1"/>
    <col min="29" max="29" width="9.5703125" style="1" customWidth="1"/>
    <col min="30" max="16384" width="9.140625" style="1"/>
  </cols>
  <sheetData>
    <row r="1" spans="1:26" ht="15" customHeight="1" x14ac:dyDescent="0.25">
      <c r="A1" s="115"/>
      <c r="B1" s="115"/>
      <c r="C1" s="115"/>
      <c r="D1" s="115"/>
      <c r="E1" s="115"/>
      <c r="F1" s="122" t="s">
        <v>136</v>
      </c>
      <c r="G1" s="123"/>
      <c r="H1" s="123"/>
      <c r="I1" s="123"/>
      <c r="J1" s="123"/>
      <c r="K1" s="123"/>
      <c r="L1" s="123"/>
      <c r="M1" s="123"/>
      <c r="N1" s="115"/>
      <c r="O1" s="115"/>
      <c r="P1" s="115"/>
      <c r="Q1" s="115"/>
      <c r="R1" s="115"/>
      <c r="S1" s="115"/>
      <c r="T1" s="115"/>
      <c r="U1" s="105"/>
      <c r="V1" s="105"/>
      <c r="W1" s="60"/>
      <c r="X1" s="60"/>
      <c r="Y1" s="60"/>
      <c r="Z1" s="60"/>
    </row>
    <row r="2" spans="1:26" x14ac:dyDescent="0.25">
      <c r="A2" s="61"/>
      <c r="B2" s="61"/>
      <c r="C2" s="61"/>
      <c r="D2" s="61"/>
      <c r="E2" s="61"/>
      <c r="F2" s="61" t="s">
        <v>118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03"/>
      <c r="V2" s="103"/>
      <c r="W2" s="61"/>
      <c r="X2" s="61"/>
      <c r="Y2" s="61"/>
      <c r="Z2" s="61"/>
    </row>
    <row r="3" spans="1:26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44.25" customHeight="1" x14ac:dyDescent="0.25">
      <c r="A4" s="177" t="s">
        <v>0</v>
      </c>
      <c r="B4" s="177" t="s">
        <v>5</v>
      </c>
      <c r="C4" s="177" t="s">
        <v>81</v>
      </c>
      <c r="D4" s="177" t="s">
        <v>1</v>
      </c>
      <c r="E4" s="3" t="s">
        <v>25</v>
      </c>
      <c r="F4" s="182" t="s">
        <v>4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4"/>
    </row>
    <row r="5" spans="1:26" x14ac:dyDescent="0.25">
      <c r="A5" s="177"/>
      <c r="B5" s="177"/>
      <c r="C5" s="177"/>
      <c r="D5" s="177"/>
      <c r="E5" s="3"/>
      <c r="F5" s="104" t="s">
        <v>73</v>
      </c>
      <c r="G5" s="104" t="s">
        <v>74</v>
      </c>
      <c r="H5" s="104" t="s">
        <v>75</v>
      </c>
      <c r="I5" s="104" t="s">
        <v>76</v>
      </c>
      <c r="J5" s="104" t="s">
        <v>77</v>
      </c>
      <c r="K5" s="104" t="s">
        <v>78</v>
      </c>
      <c r="L5" s="107" t="s">
        <v>79</v>
      </c>
      <c r="M5" s="68" t="s">
        <v>73</v>
      </c>
      <c r="N5" s="68" t="s">
        <v>74</v>
      </c>
      <c r="O5" s="68" t="s">
        <v>75</v>
      </c>
      <c r="P5" s="68">
        <v>2028</v>
      </c>
      <c r="Q5" s="68">
        <v>2029</v>
      </c>
      <c r="R5" s="68">
        <v>2030</v>
      </c>
      <c r="S5" s="68" t="s">
        <v>79</v>
      </c>
      <c r="T5" s="69" t="s">
        <v>73</v>
      </c>
      <c r="U5" s="69" t="s">
        <v>74</v>
      </c>
      <c r="V5" s="69" t="s">
        <v>75</v>
      </c>
      <c r="W5" s="69" t="s">
        <v>76</v>
      </c>
      <c r="X5" s="69" t="s">
        <v>77</v>
      </c>
      <c r="Y5" s="69" t="s">
        <v>78</v>
      </c>
      <c r="Z5" s="104" t="s">
        <v>79</v>
      </c>
    </row>
    <row r="6" spans="1:26" x14ac:dyDescent="0.25">
      <c r="A6" s="59">
        <v>1</v>
      </c>
      <c r="B6" s="59">
        <v>2</v>
      </c>
      <c r="C6" s="104">
        <v>3</v>
      </c>
      <c r="D6" s="104">
        <v>4</v>
      </c>
      <c r="E6" s="3"/>
      <c r="F6" s="104">
        <v>5</v>
      </c>
      <c r="G6" s="104">
        <v>6</v>
      </c>
      <c r="H6" s="104">
        <v>7</v>
      </c>
      <c r="I6" s="104">
        <v>8</v>
      </c>
      <c r="J6" s="104">
        <v>9</v>
      </c>
      <c r="K6" s="104">
        <v>10</v>
      </c>
      <c r="L6" s="107">
        <v>11</v>
      </c>
      <c r="M6" s="59" t="s">
        <v>93</v>
      </c>
      <c r="N6" s="59" t="s">
        <v>93</v>
      </c>
      <c r="O6" s="59" t="s">
        <v>93</v>
      </c>
      <c r="P6" s="59" t="s">
        <v>93</v>
      </c>
      <c r="Q6" s="59" t="s">
        <v>93</v>
      </c>
      <c r="R6" s="59" t="s">
        <v>93</v>
      </c>
      <c r="S6" s="59" t="s">
        <v>93</v>
      </c>
      <c r="T6" s="158" t="s">
        <v>94</v>
      </c>
      <c r="U6" s="158" t="s">
        <v>94</v>
      </c>
      <c r="V6" s="158" t="s">
        <v>94</v>
      </c>
      <c r="W6" s="158" t="s">
        <v>94</v>
      </c>
      <c r="X6" s="158" t="s">
        <v>94</v>
      </c>
      <c r="Y6" s="158" t="s">
        <v>94</v>
      </c>
      <c r="Z6" s="158" t="s">
        <v>94</v>
      </c>
    </row>
    <row r="7" spans="1:26" ht="25.5" customHeight="1" x14ac:dyDescent="0.25">
      <c r="A7" s="124" t="s">
        <v>2</v>
      </c>
      <c r="B7" s="118" t="s">
        <v>139</v>
      </c>
      <c r="C7" s="180" t="s">
        <v>10</v>
      </c>
      <c r="D7" s="181"/>
      <c r="E7" s="55"/>
      <c r="F7" s="70">
        <f t="shared" ref="F7:O7" si="0">F8</f>
        <v>0</v>
      </c>
      <c r="G7" s="70">
        <f t="shared" si="0"/>
        <v>0</v>
      </c>
      <c r="H7" s="70">
        <f t="shared" si="0"/>
        <v>0</v>
      </c>
      <c r="I7" s="70">
        <f>I8</f>
        <v>0</v>
      </c>
      <c r="J7" s="70">
        <f>J8</f>
        <v>0</v>
      </c>
      <c r="K7" s="70">
        <f>K8</f>
        <v>0</v>
      </c>
      <c r="L7" s="141">
        <f t="shared" ref="L7:L36" si="1">SUM(F7:K7)</f>
        <v>0</v>
      </c>
      <c r="M7" s="70">
        <f t="shared" si="0"/>
        <v>60060</v>
      </c>
      <c r="N7" s="70">
        <f t="shared" si="0"/>
        <v>33874.9</v>
      </c>
      <c r="O7" s="70">
        <f t="shared" si="0"/>
        <v>37583.5</v>
      </c>
      <c r="P7" s="70">
        <f>P8</f>
        <v>0</v>
      </c>
      <c r="Q7" s="70">
        <f>Q8</f>
        <v>0</v>
      </c>
      <c r="R7" s="70">
        <f>R8</f>
        <v>0</v>
      </c>
      <c r="S7" s="141">
        <f t="shared" ref="S7:S36" si="2">SUM(M7:R7)</f>
        <v>131518.39999999999</v>
      </c>
      <c r="T7" s="72">
        <f t="shared" ref="T7:T23" si="3">M7-F7</f>
        <v>60060</v>
      </c>
      <c r="U7" s="72">
        <f t="shared" ref="U7:U23" si="4">N7-G7</f>
        <v>33874.9</v>
      </c>
      <c r="V7" s="72">
        <f t="shared" ref="V7:V23" si="5">O7-H7</f>
        <v>37583.5</v>
      </c>
      <c r="W7" s="72">
        <f t="shared" ref="W7:Y20" si="6">P7-I7</f>
        <v>0</v>
      </c>
      <c r="X7" s="72">
        <f t="shared" si="6"/>
        <v>0</v>
      </c>
      <c r="Y7" s="72">
        <f t="shared" si="6"/>
        <v>0</v>
      </c>
      <c r="Z7" s="127">
        <f t="shared" ref="Z7:Z36" si="7">SUM(T7:Y7)</f>
        <v>131518.39999999999</v>
      </c>
    </row>
    <row r="8" spans="1:26" ht="16.5" customHeight="1" x14ac:dyDescent="0.25">
      <c r="A8" s="211" t="s">
        <v>3</v>
      </c>
      <c r="B8" s="213" t="s">
        <v>119</v>
      </c>
      <c r="C8" s="185" t="s">
        <v>10</v>
      </c>
      <c r="D8" s="53" t="s">
        <v>79</v>
      </c>
      <c r="E8" s="17"/>
      <c r="F8" s="71">
        <f>SUM(F9:F11)</f>
        <v>0</v>
      </c>
      <c r="G8" s="73"/>
      <c r="H8" s="71"/>
      <c r="I8" s="71"/>
      <c r="J8" s="71"/>
      <c r="K8" s="71"/>
      <c r="L8" s="142">
        <f t="shared" si="1"/>
        <v>0</v>
      </c>
      <c r="M8" s="71">
        <f>SUM(M9:M11)</f>
        <v>60060</v>
      </c>
      <c r="N8" s="71">
        <f t="shared" ref="N8:O8" si="8">SUM(N9:N11)</f>
        <v>33874.9</v>
      </c>
      <c r="O8" s="71">
        <f t="shared" si="8"/>
        <v>37583.5</v>
      </c>
      <c r="P8" s="71"/>
      <c r="Q8" s="71"/>
      <c r="R8" s="71"/>
      <c r="S8" s="142">
        <f t="shared" si="2"/>
        <v>131518.39999999999</v>
      </c>
      <c r="T8" s="71">
        <f t="shared" si="3"/>
        <v>60060</v>
      </c>
      <c r="U8" s="71">
        <f t="shared" si="4"/>
        <v>33874.9</v>
      </c>
      <c r="V8" s="71">
        <f t="shared" si="5"/>
        <v>37583.5</v>
      </c>
      <c r="W8" s="71">
        <f t="shared" si="6"/>
        <v>0</v>
      </c>
      <c r="X8" s="71">
        <f t="shared" si="6"/>
        <v>0</v>
      </c>
      <c r="Y8" s="71">
        <f t="shared" si="6"/>
        <v>0</v>
      </c>
      <c r="Z8" s="127">
        <f t="shared" si="7"/>
        <v>131518.39999999999</v>
      </c>
    </row>
    <row r="9" spans="1:26" ht="15.75" customHeight="1" x14ac:dyDescent="0.25">
      <c r="A9" s="215"/>
      <c r="B9" s="216"/>
      <c r="C9" s="186"/>
      <c r="D9" s="53" t="s">
        <v>16</v>
      </c>
      <c r="E9" s="17"/>
      <c r="F9" s="71">
        <v>0</v>
      </c>
      <c r="G9" s="73"/>
      <c r="H9" s="71"/>
      <c r="I9" s="71"/>
      <c r="J9" s="71"/>
      <c r="K9" s="71"/>
      <c r="L9" s="142">
        <f t="shared" si="1"/>
        <v>0</v>
      </c>
      <c r="M9" s="71">
        <v>60.1</v>
      </c>
      <c r="N9" s="71">
        <v>33.9</v>
      </c>
      <c r="O9" s="71">
        <v>37.6</v>
      </c>
      <c r="P9" s="71"/>
      <c r="Q9" s="71"/>
      <c r="R9" s="71"/>
      <c r="S9" s="142">
        <f t="shared" si="2"/>
        <v>131.6</v>
      </c>
      <c r="T9" s="71">
        <f t="shared" si="3"/>
        <v>60.1</v>
      </c>
      <c r="U9" s="71">
        <f t="shared" si="4"/>
        <v>33.9</v>
      </c>
      <c r="V9" s="71">
        <f t="shared" si="5"/>
        <v>37.6</v>
      </c>
      <c r="W9" s="71">
        <f t="shared" si="6"/>
        <v>0</v>
      </c>
      <c r="X9" s="71">
        <f t="shared" si="6"/>
        <v>0</v>
      </c>
      <c r="Y9" s="71">
        <f t="shared" si="6"/>
        <v>0</v>
      </c>
      <c r="Z9" s="127">
        <f t="shared" si="7"/>
        <v>131.6</v>
      </c>
    </row>
    <row r="10" spans="1:26" x14ac:dyDescent="0.25">
      <c r="A10" s="215"/>
      <c r="B10" s="216"/>
      <c r="C10" s="186"/>
      <c r="D10" s="53" t="s">
        <v>11</v>
      </c>
      <c r="E10" s="17"/>
      <c r="F10" s="71">
        <v>0</v>
      </c>
      <c r="G10" s="73"/>
      <c r="H10" s="71"/>
      <c r="I10" s="71"/>
      <c r="J10" s="71"/>
      <c r="K10" s="71"/>
      <c r="L10" s="142">
        <f t="shared" si="1"/>
        <v>0</v>
      </c>
      <c r="M10" s="71">
        <v>600</v>
      </c>
      <c r="N10" s="71">
        <v>338.4</v>
      </c>
      <c r="O10" s="71">
        <v>750.9</v>
      </c>
      <c r="P10" s="71"/>
      <c r="Q10" s="71"/>
      <c r="R10" s="71"/>
      <c r="S10" s="142">
        <f t="shared" si="2"/>
        <v>1689.3</v>
      </c>
      <c r="T10" s="71">
        <f t="shared" si="3"/>
        <v>600</v>
      </c>
      <c r="U10" s="71">
        <f t="shared" si="4"/>
        <v>338.4</v>
      </c>
      <c r="V10" s="71">
        <f t="shared" si="5"/>
        <v>750.9</v>
      </c>
      <c r="W10" s="71">
        <f t="shared" si="6"/>
        <v>0</v>
      </c>
      <c r="X10" s="71">
        <f t="shared" si="6"/>
        <v>0</v>
      </c>
      <c r="Y10" s="71">
        <f t="shared" si="6"/>
        <v>0</v>
      </c>
      <c r="Z10" s="127">
        <f t="shared" si="7"/>
        <v>1689.3</v>
      </c>
    </row>
    <row r="11" spans="1:26" x14ac:dyDescent="0.25">
      <c r="A11" s="212"/>
      <c r="B11" s="214"/>
      <c r="C11" s="187"/>
      <c r="D11" s="53" t="s">
        <v>15</v>
      </c>
      <c r="E11" s="17"/>
      <c r="F11" s="71">
        <v>0</v>
      </c>
      <c r="G11" s="73"/>
      <c r="H11" s="71"/>
      <c r="I11" s="71"/>
      <c r="J11" s="71"/>
      <c r="K11" s="71"/>
      <c r="L11" s="142">
        <f t="shared" si="1"/>
        <v>0</v>
      </c>
      <c r="M11" s="71">
        <v>59399.9</v>
      </c>
      <c r="N11" s="71">
        <v>33502.6</v>
      </c>
      <c r="O11" s="71">
        <v>36795</v>
      </c>
      <c r="P11" s="71"/>
      <c r="Q11" s="71"/>
      <c r="R11" s="71"/>
      <c r="S11" s="142">
        <f t="shared" si="2"/>
        <v>129697.5</v>
      </c>
      <c r="T11" s="71">
        <f t="shared" si="3"/>
        <v>59399.9</v>
      </c>
      <c r="U11" s="71">
        <f t="shared" si="4"/>
        <v>33502.6</v>
      </c>
      <c r="V11" s="71">
        <f t="shared" si="5"/>
        <v>36795</v>
      </c>
      <c r="W11" s="71">
        <f t="shared" si="6"/>
        <v>0</v>
      </c>
      <c r="X11" s="71">
        <f t="shared" si="6"/>
        <v>0</v>
      </c>
      <c r="Y11" s="71">
        <f t="shared" si="6"/>
        <v>0</v>
      </c>
      <c r="Z11" s="127">
        <f t="shared" si="7"/>
        <v>129697.5</v>
      </c>
    </row>
    <row r="12" spans="1:26" ht="29.25" customHeight="1" x14ac:dyDescent="0.25">
      <c r="A12" s="124">
        <v>2</v>
      </c>
      <c r="B12" s="118" t="s">
        <v>120</v>
      </c>
      <c r="C12" s="180" t="s">
        <v>10</v>
      </c>
      <c r="D12" s="181"/>
      <c r="E12" s="55"/>
      <c r="F12" s="70">
        <f t="shared" ref="F12:R12" si="9">F13</f>
        <v>0</v>
      </c>
      <c r="G12" s="70">
        <f t="shared" si="9"/>
        <v>0</v>
      </c>
      <c r="H12" s="70">
        <f t="shared" si="9"/>
        <v>0</v>
      </c>
      <c r="I12" s="70">
        <f t="shared" ref="I12:K12" si="10">I13</f>
        <v>0</v>
      </c>
      <c r="J12" s="70">
        <f t="shared" si="10"/>
        <v>0</v>
      </c>
      <c r="K12" s="70">
        <f t="shared" si="10"/>
        <v>0</v>
      </c>
      <c r="L12" s="141">
        <f t="shared" si="1"/>
        <v>0</v>
      </c>
      <c r="M12" s="70">
        <f t="shared" si="9"/>
        <v>245183.6</v>
      </c>
      <c r="N12" s="70">
        <f t="shared" si="9"/>
        <v>0</v>
      </c>
      <c r="O12" s="70">
        <f t="shared" si="9"/>
        <v>126204.09999999999</v>
      </c>
      <c r="P12" s="70">
        <f t="shared" si="9"/>
        <v>0</v>
      </c>
      <c r="Q12" s="70">
        <f t="shared" si="9"/>
        <v>0</v>
      </c>
      <c r="R12" s="70">
        <f t="shared" si="9"/>
        <v>0</v>
      </c>
      <c r="S12" s="141">
        <f t="shared" si="2"/>
        <v>371387.7</v>
      </c>
      <c r="T12" s="72">
        <f t="shared" si="3"/>
        <v>245183.6</v>
      </c>
      <c r="U12" s="72">
        <f t="shared" si="4"/>
        <v>0</v>
      </c>
      <c r="V12" s="72">
        <f t="shared" si="5"/>
        <v>126204.09999999999</v>
      </c>
      <c r="W12" s="72">
        <f t="shared" si="6"/>
        <v>0</v>
      </c>
      <c r="X12" s="72">
        <f t="shared" si="6"/>
        <v>0</v>
      </c>
      <c r="Y12" s="72">
        <f t="shared" si="6"/>
        <v>0</v>
      </c>
      <c r="Z12" s="127">
        <f t="shared" si="7"/>
        <v>371387.7</v>
      </c>
    </row>
    <row r="13" spans="1:26" x14ac:dyDescent="0.25">
      <c r="A13" s="211" t="s">
        <v>57</v>
      </c>
      <c r="B13" s="213" t="s">
        <v>121</v>
      </c>
      <c r="C13" s="185" t="s">
        <v>10</v>
      </c>
      <c r="D13" s="53" t="s">
        <v>79</v>
      </c>
      <c r="E13" s="17"/>
      <c r="F13" s="71">
        <f>SUM(F14:F16)</f>
        <v>0</v>
      </c>
      <c r="G13" s="73"/>
      <c r="H13" s="71"/>
      <c r="I13" s="71"/>
      <c r="J13" s="71"/>
      <c r="K13" s="71"/>
      <c r="L13" s="142">
        <f t="shared" si="1"/>
        <v>0</v>
      </c>
      <c r="M13" s="71">
        <f>SUM(M14:M16)</f>
        <v>245183.6</v>
      </c>
      <c r="N13" s="71">
        <f t="shared" ref="N13:O13" si="11">SUM(N14:N16)</f>
        <v>0</v>
      </c>
      <c r="O13" s="71">
        <f t="shared" si="11"/>
        <v>126204.09999999999</v>
      </c>
      <c r="P13" s="71"/>
      <c r="Q13" s="71"/>
      <c r="R13" s="71"/>
      <c r="S13" s="142">
        <f t="shared" si="2"/>
        <v>371387.7</v>
      </c>
      <c r="T13" s="71">
        <f t="shared" si="3"/>
        <v>245183.6</v>
      </c>
      <c r="U13" s="71">
        <f t="shared" si="4"/>
        <v>0</v>
      </c>
      <c r="V13" s="71">
        <f t="shared" si="5"/>
        <v>126204.09999999999</v>
      </c>
      <c r="W13" s="71">
        <f t="shared" si="6"/>
        <v>0</v>
      </c>
      <c r="X13" s="71">
        <f t="shared" si="6"/>
        <v>0</v>
      </c>
      <c r="Y13" s="71">
        <f t="shared" si="6"/>
        <v>0</v>
      </c>
      <c r="Z13" s="127">
        <f t="shared" si="7"/>
        <v>371387.7</v>
      </c>
    </row>
    <row r="14" spans="1:26" x14ac:dyDescent="0.25">
      <c r="A14" s="215"/>
      <c r="B14" s="216"/>
      <c r="C14" s="186"/>
      <c r="D14" s="53" t="s">
        <v>16</v>
      </c>
      <c r="E14" s="17"/>
      <c r="F14" s="71">
        <v>0</v>
      </c>
      <c r="G14" s="73"/>
      <c r="H14" s="71"/>
      <c r="I14" s="71"/>
      <c r="J14" s="71"/>
      <c r="K14" s="71"/>
      <c r="L14" s="142">
        <f t="shared" si="1"/>
        <v>0</v>
      </c>
      <c r="M14" s="71">
        <v>245.2</v>
      </c>
      <c r="N14" s="71"/>
      <c r="O14" s="71">
        <v>124.9</v>
      </c>
      <c r="P14" s="71"/>
      <c r="Q14" s="71"/>
      <c r="R14" s="71"/>
      <c r="S14" s="142">
        <f t="shared" si="2"/>
        <v>370.1</v>
      </c>
      <c r="T14" s="71">
        <f t="shared" si="3"/>
        <v>245.2</v>
      </c>
      <c r="U14" s="71">
        <f t="shared" si="4"/>
        <v>0</v>
      </c>
      <c r="V14" s="71">
        <f t="shared" si="5"/>
        <v>124.9</v>
      </c>
      <c r="W14" s="71">
        <f t="shared" si="6"/>
        <v>0</v>
      </c>
      <c r="X14" s="71">
        <f t="shared" si="6"/>
        <v>0</v>
      </c>
      <c r="Y14" s="71">
        <f t="shared" si="6"/>
        <v>0</v>
      </c>
      <c r="Z14" s="127">
        <f t="shared" si="7"/>
        <v>370.1</v>
      </c>
    </row>
    <row r="15" spans="1:26" x14ac:dyDescent="0.25">
      <c r="A15" s="215"/>
      <c r="B15" s="216"/>
      <c r="C15" s="186"/>
      <c r="D15" s="53" t="s">
        <v>11</v>
      </c>
      <c r="E15" s="17"/>
      <c r="F15" s="71">
        <v>0</v>
      </c>
      <c r="G15" s="73"/>
      <c r="H15" s="71"/>
      <c r="I15" s="71"/>
      <c r="J15" s="71"/>
      <c r="K15" s="71"/>
      <c r="L15" s="142">
        <f t="shared" si="1"/>
        <v>0</v>
      </c>
      <c r="M15" s="71">
        <v>2449.4</v>
      </c>
      <c r="N15" s="71"/>
      <c r="O15" s="71">
        <v>1260.8</v>
      </c>
      <c r="P15" s="71"/>
      <c r="Q15" s="71"/>
      <c r="R15" s="71"/>
      <c r="S15" s="142">
        <f t="shared" si="2"/>
        <v>3710.2</v>
      </c>
      <c r="T15" s="71">
        <f t="shared" si="3"/>
        <v>2449.4</v>
      </c>
      <c r="U15" s="71">
        <f t="shared" si="4"/>
        <v>0</v>
      </c>
      <c r="V15" s="71">
        <f t="shared" si="5"/>
        <v>1260.8</v>
      </c>
      <c r="W15" s="71">
        <f t="shared" si="6"/>
        <v>0</v>
      </c>
      <c r="X15" s="71">
        <f t="shared" si="6"/>
        <v>0</v>
      </c>
      <c r="Y15" s="71">
        <f t="shared" si="6"/>
        <v>0</v>
      </c>
      <c r="Z15" s="127">
        <f t="shared" si="7"/>
        <v>3710.2</v>
      </c>
    </row>
    <row r="16" spans="1:26" x14ac:dyDescent="0.25">
      <c r="A16" s="212"/>
      <c r="B16" s="214"/>
      <c r="C16" s="187"/>
      <c r="D16" s="53" t="s">
        <v>15</v>
      </c>
      <c r="E16" s="17"/>
      <c r="F16" s="71">
        <v>0</v>
      </c>
      <c r="G16" s="73"/>
      <c r="H16" s="71"/>
      <c r="I16" s="71"/>
      <c r="J16" s="71"/>
      <c r="K16" s="71"/>
      <c r="L16" s="142">
        <f t="shared" si="1"/>
        <v>0</v>
      </c>
      <c r="M16" s="71">
        <v>242489</v>
      </c>
      <c r="N16" s="71"/>
      <c r="O16" s="71">
        <v>124818.4</v>
      </c>
      <c r="P16" s="71"/>
      <c r="Q16" s="71"/>
      <c r="R16" s="71"/>
      <c r="S16" s="142">
        <f t="shared" si="2"/>
        <v>367307.4</v>
      </c>
      <c r="T16" s="71">
        <f t="shared" si="3"/>
        <v>242489</v>
      </c>
      <c r="U16" s="71">
        <f t="shared" si="4"/>
        <v>0</v>
      </c>
      <c r="V16" s="71">
        <f t="shared" si="5"/>
        <v>124818.4</v>
      </c>
      <c r="W16" s="71">
        <f t="shared" si="6"/>
        <v>0</v>
      </c>
      <c r="X16" s="71">
        <f t="shared" si="6"/>
        <v>0</v>
      </c>
      <c r="Y16" s="71">
        <f t="shared" si="6"/>
        <v>0</v>
      </c>
      <c r="Z16" s="127">
        <f t="shared" si="7"/>
        <v>367307.4</v>
      </c>
    </row>
    <row r="17" spans="1:28" ht="30" customHeight="1" x14ac:dyDescent="0.25">
      <c r="A17" s="124" t="s">
        <v>61</v>
      </c>
      <c r="B17" s="118" t="s">
        <v>122</v>
      </c>
      <c r="C17" s="180" t="s">
        <v>10</v>
      </c>
      <c r="D17" s="181"/>
      <c r="E17" s="55"/>
      <c r="F17" s="70">
        <f>F18+F20+F22</f>
        <v>4162</v>
      </c>
      <c r="G17" s="70">
        <f t="shared" ref="G17:O17" si="12">G18+G20+G22</f>
        <v>4162</v>
      </c>
      <c r="H17" s="70">
        <f t="shared" si="12"/>
        <v>4162</v>
      </c>
      <c r="I17" s="70">
        <f>I18+I20+I22</f>
        <v>4162</v>
      </c>
      <c r="J17" s="70">
        <f t="shared" ref="J17:K17" si="13">J18+J20+J22</f>
        <v>4162</v>
      </c>
      <c r="K17" s="70">
        <f t="shared" si="13"/>
        <v>4162</v>
      </c>
      <c r="L17" s="141">
        <f t="shared" si="1"/>
        <v>24972</v>
      </c>
      <c r="M17" s="70">
        <f>M18+M20+M22</f>
        <v>77445</v>
      </c>
      <c r="N17" s="70">
        <f t="shared" si="12"/>
        <v>77475</v>
      </c>
      <c r="O17" s="70">
        <f t="shared" si="12"/>
        <v>77475</v>
      </c>
      <c r="P17" s="70">
        <f>P18+P20+P22</f>
        <v>4162</v>
      </c>
      <c r="Q17" s="70">
        <f t="shared" ref="Q17:R17" si="14">Q18+Q20+Q22</f>
        <v>4162</v>
      </c>
      <c r="R17" s="70">
        <f t="shared" si="14"/>
        <v>4162</v>
      </c>
      <c r="S17" s="141">
        <f t="shared" si="2"/>
        <v>244881</v>
      </c>
      <c r="T17" s="72">
        <f t="shared" si="3"/>
        <v>73283</v>
      </c>
      <c r="U17" s="72">
        <f t="shared" si="4"/>
        <v>73313</v>
      </c>
      <c r="V17" s="72">
        <f t="shared" si="5"/>
        <v>73313</v>
      </c>
      <c r="W17" s="72">
        <f t="shared" si="6"/>
        <v>0</v>
      </c>
      <c r="X17" s="72">
        <f t="shared" si="6"/>
        <v>0</v>
      </c>
      <c r="Y17" s="72">
        <f t="shared" si="6"/>
        <v>0</v>
      </c>
      <c r="Z17" s="127">
        <f t="shared" si="7"/>
        <v>219909</v>
      </c>
    </row>
    <row r="18" spans="1:28" ht="38.25" customHeight="1" x14ac:dyDescent="0.25">
      <c r="A18" s="211" t="s">
        <v>62</v>
      </c>
      <c r="B18" s="213" t="s">
        <v>123</v>
      </c>
      <c r="C18" s="185" t="s">
        <v>10</v>
      </c>
      <c r="D18" s="53" t="s">
        <v>79</v>
      </c>
      <c r="E18" s="17"/>
      <c r="F18" s="71">
        <f>SUM(F19:F19)</f>
        <v>0</v>
      </c>
      <c r="G18" s="71">
        <f t="shared" ref="G18:H18" si="15">SUM(G19:G19)</f>
        <v>0</v>
      </c>
      <c r="H18" s="71">
        <f t="shared" si="15"/>
        <v>0</v>
      </c>
      <c r="I18" s="71">
        <f t="shared" ref="I18:K18" si="16">SUM(I19:I19)</f>
        <v>0</v>
      </c>
      <c r="J18" s="71">
        <f t="shared" si="16"/>
        <v>0</v>
      </c>
      <c r="K18" s="71">
        <f t="shared" si="16"/>
        <v>0</v>
      </c>
      <c r="L18" s="142">
        <f t="shared" si="1"/>
        <v>0</v>
      </c>
      <c r="M18" s="71">
        <f>SUM(M19:M19)</f>
        <v>1328</v>
      </c>
      <c r="N18" s="71">
        <f t="shared" ref="N18:R18" si="17">SUM(N19:N19)</f>
        <v>1328</v>
      </c>
      <c r="O18" s="71">
        <f t="shared" si="17"/>
        <v>1328</v>
      </c>
      <c r="P18" s="71">
        <f t="shared" si="17"/>
        <v>0</v>
      </c>
      <c r="Q18" s="71">
        <f t="shared" si="17"/>
        <v>0</v>
      </c>
      <c r="R18" s="71">
        <f t="shared" si="17"/>
        <v>0</v>
      </c>
      <c r="S18" s="142">
        <f t="shared" si="2"/>
        <v>3984</v>
      </c>
      <c r="T18" s="71">
        <f t="shared" si="3"/>
        <v>1328</v>
      </c>
      <c r="U18" s="71">
        <f t="shared" si="4"/>
        <v>1328</v>
      </c>
      <c r="V18" s="71">
        <f t="shared" si="5"/>
        <v>1328</v>
      </c>
      <c r="W18" s="71">
        <f t="shared" si="6"/>
        <v>0</v>
      </c>
      <c r="X18" s="71">
        <f t="shared" si="6"/>
        <v>0</v>
      </c>
      <c r="Y18" s="71">
        <f t="shared" si="6"/>
        <v>0</v>
      </c>
      <c r="Z18" s="127">
        <f t="shared" si="7"/>
        <v>3984</v>
      </c>
      <c r="AB18" s="110">
        <f>Z18+Z20+Z22</f>
        <v>219909</v>
      </c>
    </row>
    <row r="19" spans="1:28" ht="87.75" customHeight="1" x14ac:dyDescent="0.25">
      <c r="A19" s="212"/>
      <c r="B19" s="214"/>
      <c r="C19" s="187"/>
      <c r="D19" s="53" t="s">
        <v>15</v>
      </c>
      <c r="E19" s="17"/>
      <c r="F19" s="71">
        <v>0</v>
      </c>
      <c r="G19" s="73"/>
      <c r="H19" s="71"/>
      <c r="I19" s="71"/>
      <c r="J19" s="71"/>
      <c r="K19" s="71"/>
      <c r="L19" s="142">
        <f t="shared" si="1"/>
        <v>0</v>
      </c>
      <c r="M19" s="71">
        <v>1328</v>
      </c>
      <c r="N19" s="71">
        <v>1328</v>
      </c>
      <c r="O19" s="71">
        <v>1328</v>
      </c>
      <c r="P19" s="71"/>
      <c r="Q19" s="71"/>
      <c r="R19" s="71"/>
      <c r="S19" s="142">
        <f t="shared" si="2"/>
        <v>3984</v>
      </c>
      <c r="T19" s="71">
        <f t="shared" si="3"/>
        <v>1328</v>
      </c>
      <c r="U19" s="71">
        <f t="shared" si="4"/>
        <v>1328</v>
      </c>
      <c r="V19" s="71">
        <f t="shared" si="5"/>
        <v>1328</v>
      </c>
      <c r="W19" s="71">
        <f t="shared" si="6"/>
        <v>0</v>
      </c>
      <c r="X19" s="71">
        <f t="shared" si="6"/>
        <v>0</v>
      </c>
      <c r="Y19" s="71">
        <f t="shared" si="6"/>
        <v>0</v>
      </c>
      <c r="Z19" s="127">
        <f t="shared" si="7"/>
        <v>3984</v>
      </c>
    </row>
    <row r="20" spans="1:28" ht="36" customHeight="1" x14ac:dyDescent="0.25">
      <c r="A20" s="211" t="s">
        <v>64</v>
      </c>
      <c r="B20" s="213" t="s">
        <v>124</v>
      </c>
      <c r="C20" s="185" t="s">
        <v>10</v>
      </c>
      <c r="D20" s="53" t="s">
        <v>79</v>
      </c>
      <c r="E20" s="54"/>
      <c r="F20" s="71">
        <f>SUM(F21:F21)</f>
        <v>4162</v>
      </c>
      <c r="G20" s="71">
        <f t="shared" ref="G20:H20" si="18">SUM(G21:G21)</f>
        <v>4162</v>
      </c>
      <c r="H20" s="71">
        <f t="shared" si="18"/>
        <v>4162</v>
      </c>
      <c r="I20" s="71">
        <f t="shared" ref="I20:K20" si="19">SUM(I21:I21)</f>
        <v>4162</v>
      </c>
      <c r="J20" s="71">
        <f t="shared" si="19"/>
        <v>4162</v>
      </c>
      <c r="K20" s="71">
        <f t="shared" si="19"/>
        <v>4162</v>
      </c>
      <c r="L20" s="142">
        <f t="shared" si="1"/>
        <v>24972</v>
      </c>
      <c r="M20" s="71">
        <f>SUM(M21:M21)</f>
        <v>4090</v>
      </c>
      <c r="N20" s="71">
        <f t="shared" ref="N20:R20" si="20">SUM(N21:N21)</f>
        <v>4120</v>
      </c>
      <c r="O20" s="71">
        <f t="shared" si="20"/>
        <v>4120</v>
      </c>
      <c r="P20" s="71">
        <f t="shared" si="20"/>
        <v>4162</v>
      </c>
      <c r="Q20" s="71">
        <f t="shared" si="20"/>
        <v>4162</v>
      </c>
      <c r="R20" s="71">
        <f t="shared" si="20"/>
        <v>4162</v>
      </c>
      <c r="S20" s="142">
        <f t="shared" si="2"/>
        <v>24816</v>
      </c>
      <c r="T20" s="71">
        <f t="shared" si="3"/>
        <v>-72</v>
      </c>
      <c r="U20" s="71">
        <f t="shared" si="4"/>
        <v>-42</v>
      </c>
      <c r="V20" s="71">
        <f t="shared" si="5"/>
        <v>-42</v>
      </c>
      <c r="W20" s="71">
        <f t="shared" si="6"/>
        <v>0</v>
      </c>
      <c r="X20" s="71">
        <f t="shared" si="6"/>
        <v>0</v>
      </c>
      <c r="Y20" s="71">
        <f t="shared" si="6"/>
        <v>0</v>
      </c>
      <c r="Z20" s="127">
        <f t="shared" si="7"/>
        <v>-156</v>
      </c>
    </row>
    <row r="21" spans="1:28" ht="19.5" customHeight="1" x14ac:dyDescent="0.25">
      <c r="A21" s="212"/>
      <c r="B21" s="214"/>
      <c r="C21" s="187"/>
      <c r="D21" s="53" t="s">
        <v>15</v>
      </c>
      <c r="E21" s="54"/>
      <c r="F21" s="71">
        <v>4162</v>
      </c>
      <c r="G21" s="71">
        <v>4162</v>
      </c>
      <c r="H21" s="71">
        <v>4162</v>
      </c>
      <c r="I21" s="71">
        <f>0+4162</f>
        <v>4162</v>
      </c>
      <c r="J21" s="71">
        <f>0+4162</f>
        <v>4162</v>
      </c>
      <c r="K21" s="71">
        <f>0+4162</f>
        <v>4162</v>
      </c>
      <c r="L21" s="142">
        <f t="shared" si="1"/>
        <v>24972</v>
      </c>
      <c r="M21" s="71">
        <v>4090</v>
      </c>
      <c r="N21" s="71">
        <v>4120</v>
      </c>
      <c r="O21" s="71">
        <v>4120</v>
      </c>
      <c r="P21" s="71">
        <f>0+4162</f>
        <v>4162</v>
      </c>
      <c r="Q21" s="71">
        <f>0+4162</f>
        <v>4162</v>
      </c>
      <c r="R21" s="71">
        <f>0+4162</f>
        <v>4162</v>
      </c>
      <c r="S21" s="142">
        <f t="shared" si="2"/>
        <v>24816</v>
      </c>
      <c r="T21" s="71">
        <f t="shared" si="3"/>
        <v>-72</v>
      </c>
      <c r="U21" s="71">
        <f t="shared" si="4"/>
        <v>-42</v>
      </c>
      <c r="V21" s="71">
        <f t="shared" si="5"/>
        <v>-42</v>
      </c>
      <c r="W21" s="71">
        <f t="shared" ref="W21:Y23" si="21">P21-I21</f>
        <v>0</v>
      </c>
      <c r="X21" s="71">
        <f t="shared" si="21"/>
        <v>0</v>
      </c>
      <c r="Y21" s="71">
        <f t="shared" si="21"/>
        <v>0</v>
      </c>
      <c r="Z21" s="127">
        <f t="shared" si="7"/>
        <v>-156</v>
      </c>
    </row>
    <row r="22" spans="1:28" ht="21.75" customHeight="1" x14ac:dyDescent="0.25">
      <c r="A22" s="211" t="s">
        <v>140</v>
      </c>
      <c r="B22" s="213" t="s">
        <v>125</v>
      </c>
      <c r="C22" s="185" t="s">
        <v>10</v>
      </c>
      <c r="D22" s="53" t="s">
        <v>79</v>
      </c>
      <c r="E22" s="54"/>
      <c r="F22" s="71">
        <f>SUM(F23:F23)</f>
        <v>0</v>
      </c>
      <c r="G22" s="71">
        <f t="shared" ref="G22:H22" si="22">SUM(G23:G23)</f>
        <v>0</v>
      </c>
      <c r="H22" s="71">
        <f t="shared" si="22"/>
        <v>0</v>
      </c>
      <c r="I22" s="71">
        <f t="shared" ref="I22:K22" si="23">SUM(I23:I23)</f>
        <v>0</v>
      </c>
      <c r="J22" s="71">
        <f t="shared" si="23"/>
        <v>0</v>
      </c>
      <c r="K22" s="71">
        <f t="shared" si="23"/>
        <v>0</v>
      </c>
      <c r="L22" s="142">
        <f t="shared" si="1"/>
        <v>0</v>
      </c>
      <c r="M22" s="71">
        <f>SUM(M23:M23)</f>
        <v>72027</v>
      </c>
      <c r="N22" s="71">
        <f t="shared" ref="N22:R22" si="24">SUM(N23:N23)</f>
        <v>72027</v>
      </c>
      <c r="O22" s="71">
        <f t="shared" si="24"/>
        <v>72027</v>
      </c>
      <c r="P22" s="71">
        <f t="shared" si="24"/>
        <v>0</v>
      </c>
      <c r="Q22" s="71">
        <f t="shared" si="24"/>
        <v>0</v>
      </c>
      <c r="R22" s="71">
        <f t="shared" si="24"/>
        <v>0</v>
      </c>
      <c r="S22" s="142">
        <f t="shared" si="2"/>
        <v>216081</v>
      </c>
      <c r="T22" s="71">
        <f t="shared" si="3"/>
        <v>72027</v>
      </c>
      <c r="U22" s="71">
        <f t="shared" si="4"/>
        <v>72027</v>
      </c>
      <c r="V22" s="71">
        <f t="shared" si="5"/>
        <v>72027</v>
      </c>
      <c r="W22" s="71">
        <f t="shared" si="21"/>
        <v>0</v>
      </c>
      <c r="X22" s="71">
        <f t="shared" si="21"/>
        <v>0</v>
      </c>
      <c r="Y22" s="71">
        <f t="shared" si="21"/>
        <v>0</v>
      </c>
      <c r="Z22" s="127">
        <f t="shared" si="7"/>
        <v>216081</v>
      </c>
    </row>
    <row r="23" spans="1:28" ht="67.5" customHeight="1" x14ac:dyDescent="0.25">
      <c r="A23" s="212"/>
      <c r="B23" s="214"/>
      <c r="C23" s="187"/>
      <c r="D23" s="53" t="s">
        <v>15</v>
      </c>
      <c r="E23" s="54"/>
      <c r="F23" s="71">
        <v>0</v>
      </c>
      <c r="G23" s="73"/>
      <c r="H23" s="71"/>
      <c r="I23" s="71"/>
      <c r="J23" s="71"/>
      <c r="K23" s="71"/>
      <c r="L23" s="142">
        <f t="shared" si="1"/>
        <v>0</v>
      </c>
      <c r="M23" s="71">
        <v>72027</v>
      </c>
      <c r="N23" s="71">
        <v>72027</v>
      </c>
      <c r="O23" s="71">
        <v>72027</v>
      </c>
      <c r="P23" s="71"/>
      <c r="Q23" s="71"/>
      <c r="R23" s="71"/>
      <c r="S23" s="142">
        <f t="shared" si="2"/>
        <v>216081</v>
      </c>
      <c r="T23" s="71">
        <f t="shared" si="3"/>
        <v>72027</v>
      </c>
      <c r="U23" s="71">
        <f t="shared" si="4"/>
        <v>72027</v>
      </c>
      <c r="V23" s="71">
        <f t="shared" si="5"/>
        <v>72027</v>
      </c>
      <c r="W23" s="71">
        <f t="shared" si="21"/>
        <v>0</v>
      </c>
      <c r="X23" s="71">
        <f t="shared" si="21"/>
        <v>0</v>
      </c>
      <c r="Y23" s="71">
        <f t="shared" si="21"/>
        <v>0</v>
      </c>
      <c r="Z23" s="127">
        <f t="shared" si="7"/>
        <v>216081</v>
      </c>
    </row>
    <row r="24" spans="1:28" ht="6.75" customHeight="1" x14ac:dyDescent="0.25">
      <c r="A24" s="125"/>
      <c r="B24" s="126"/>
      <c r="C24" s="106"/>
      <c r="D24" s="53"/>
      <c r="E24" s="17"/>
      <c r="F24" s="71"/>
      <c r="G24" s="73"/>
      <c r="H24" s="71"/>
      <c r="I24" s="71"/>
      <c r="J24" s="71"/>
      <c r="K24" s="71"/>
      <c r="L24" s="142">
        <f t="shared" si="1"/>
        <v>0</v>
      </c>
      <c r="M24" s="71"/>
      <c r="N24" s="71"/>
      <c r="O24" s="71"/>
      <c r="P24" s="71"/>
      <c r="Q24" s="71"/>
      <c r="R24" s="71"/>
      <c r="S24" s="142">
        <f t="shared" si="2"/>
        <v>0</v>
      </c>
      <c r="T24" s="71"/>
      <c r="U24" s="71"/>
      <c r="V24" s="71"/>
      <c r="W24" s="71"/>
      <c r="X24" s="71"/>
      <c r="Y24" s="71"/>
      <c r="Z24" s="127">
        <f t="shared" si="7"/>
        <v>0</v>
      </c>
    </row>
    <row r="25" spans="1:28" ht="15" customHeight="1" x14ac:dyDescent="0.25">
      <c r="A25" s="178" t="s">
        <v>6</v>
      </c>
      <c r="B25" s="178"/>
      <c r="C25" s="179" t="s">
        <v>19</v>
      </c>
      <c r="D25" s="179"/>
      <c r="E25" s="46"/>
      <c r="F25" s="74">
        <f t="shared" ref="F25:K25" si="25">SUM(F26:F28)</f>
        <v>4162</v>
      </c>
      <c r="G25" s="74">
        <f t="shared" si="25"/>
        <v>4162</v>
      </c>
      <c r="H25" s="74">
        <f t="shared" si="25"/>
        <v>4162</v>
      </c>
      <c r="I25" s="74">
        <f t="shared" si="25"/>
        <v>4162</v>
      </c>
      <c r="J25" s="74">
        <f t="shared" si="25"/>
        <v>4162</v>
      </c>
      <c r="K25" s="74">
        <f t="shared" si="25"/>
        <v>4162</v>
      </c>
      <c r="L25" s="141">
        <f t="shared" si="1"/>
        <v>24972</v>
      </c>
      <c r="M25" s="74">
        <f>SUM(M26:M28)</f>
        <v>382688.60000000003</v>
      </c>
      <c r="N25" s="74">
        <f t="shared" ref="N25:O25" si="26">SUM(N26:N28)</f>
        <v>111349.90000000001</v>
      </c>
      <c r="O25" s="74">
        <f t="shared" si="26"/>
        <v>241262.6</v>
      </c>
      <c r="P25" s="74">
        <f>SUM(P26:P28)</f>
        <v>4162</v>
      </c>
      <c r="Q25" s="74">
        <f>SUM(Q26:Q28)</f>
        <v>4162</v>
      </c>
      <c r="R25" s="74">
        <f>SUM(R26:R28)</f>
        <v>4162</v>
      </c>
      <c r="S25" s="141">
        <f t="shared" si="2"/>
        <v>747787.10000000009</v>
      </c>
      <c r="T25" s="74">
        <f>M25-F25</f>
        <v>378526.60000000003</v>
      </c>
      <c r="U25" s="74">
        <f>N25-G25</f>
        <v>107187.90000000001</v>
      </c>
      <c r="V25" s="74">
        <f>O25-H25</f>
        <v>237100.6</v>
      </c>
      <c r="W25" s="74">
        <f t="shared" ref="W25:Y25" si="27">P25-I25</f>
        <v>0</v>
      </c>
      <c r="X25" s="74">
        <f t="shared" si="27"/>
        <v>0</v>
      </c>
      <c r="Y25" s="74">
        <f t="shared" si="27"/>
        <v>0</v>
      </c>
      <c r="Z25" s="128">
        <f t="shared" si="7"/>
        <v>722815.10000000009</v>
      </c>
    </row>
    <row r="26" spans="1:28" x14ac:dyDescent="0.25">
      <c r="A26" s="178"/>
      <c r="B26" s="178"/>
      <c r="C26" s="188"/>
      <c r="D26" s="52" t="s">
        <v>16</v>
      </c>
      <c r="E26" s="46"/>
      <c r="F26" s="74">
        <f t="shared" ref="F26:V27" si="28">F9+F14</f>
        <v>0</v>
      </c>
      <c r="G26" s="74">
        <f t="shared" si="28"/>
        <v>0</v>
      </c>
      <c r="H26" s="74">
        <f t="shared" si="28"/>
        <v>0</v>
      </c>
      <c r="I26" s="74">
        <f t="shared" ref="I26:K27" si="29">I9+I14</f>
        <v>0</v>
      </c>
      <c r="J26" s="74">
        <f t="shared" si="29"/>
        <v>0</v>
      </c>
      <c r="K26" s="74">
        <f t="shared" si="29"/>
        <v>0</v>
      </c>
      <c r="L26" s="141">
        <f t="shared" si="1"/>
        <v>0</v>
      </c>
      <c r="M26" s="74">
        <f t="shared" si="28"/>
        <v>305.3</v>
      </c>
      <c r="N26" s="74">
        <f t="shared" si="28"/>
        <v>33.9</v>
      </c>
      <c r="O26" s="74">
        <f t="shared" si="28"/>
        <v>162.5</v>
      </c>
      <c r="P26" s="74">
        <f t="shared" ref="P26:R27" si="30">P9+P14</f>
        <v>0</v>
      </c>
      <c r="Q26" s="74">
        <f t="shared" si="30"/>
        <v>0</v>
      </c>
      <c r="R26" s="74">
        <f t="shared" si="30"/>
        <v>0</v>
      </c>
      <c r="S26" s="141">
        <f t="shared" si="2"/>
        <v>501.7</v>
      </c>
      <c r="T26" s="74">
        <f t="shared" si="28"/>
        <v>305.3</v>
      </c>
      <c r="U26" s="74">
        <f t="shared" si="28"/>
        <v>33.9</v>
      </c>
      <c r="V26" s="74">
        <f t="shared" si="28"/>
        <v>162.5</v>
      </c>
      <c r="W26" s="74">
        <f t="shared" ref="W26:Y26" si="31">W9+W14</f>
        <v>0</v>
      </c>
      <c r="X26" s="74">
        <f t="shared" si="31"/>
        <v>0</v>
      </c>
      <c r="Y26" s="74">
        <f t="shared" si="31"/>
        <v>0</v>
      </c>
      <c r="Z26" s="128">
        <f t="shared" si="7"/>
        <v>501.7</v>
      </c>
    </row>
    <row r="27" spans="1:28" x14ac:dyDescent="0.25">
      <c r="A27" s="178"/>
      <c r="B27" s="178"/>
      <c r="C27" s="188"/>
      <c r="D27" s="52" t="s">
        <v>11</v>
      </c>
      <c r="E27" s="46"/>
      <c r="F27" s="74">
        <f t="shared" si="28"/>
        <v>0</v>
      </c>
      <c r="G27" s="74">
        <f t="shared" si="28"/>
        <v>0</v>
      </c>
      <c r="H27" s="74">
        <f t="shared" si="28"/>
        <v>0</v>
      </c>
      <c r="I27" s="74">
        <f t="shared" si="29"/>
        <v>0</v>
      </c>
      <c r="J27" s="74">
        <f t="shared" si="29"/>
        <v>0</v>
      </c>
      <c r="K27" s="74">
        <f t="shared" si="29"/>
        <v>0</v>
      </c>
      <c r="L27" s="141">
        <f t="shared" si="1"/>
        <v>0</v>
      </c>
      <c r="M27" s="74">
        <f t="shared" si="28"/>
        <v>3049.4</v>
      </c>
      <c r="N27" s="74">
        <f t="shared" si="28"/>
        <v>338.4</v>
      </c>
      <c r="O27" s="74">
        <f t="shared" si="28"/>
        <v>2011.6999999999998</v>
      </c>
      <c r="P27" s="74">
        <f t="shared" si="30"/>
        <v>0</v>
      </c>
      <c r="Q27" s="74">
        <f t="shared" si="30"/>
        <v>0</v>
      </c>
      <c r="R27" s="74">
        <f t="shared" si="30"/>
        <v>0</v>
      </c>
      <c r="S27" s="141">
        <f t="shared" si="2"/>
        <v>5399.5</v>
      </c>
      <c r="T27" s="74">
        <f t="shared" si="28"/>
        <v>3049.4</v>
      </c>
      <c r="U27" s="74">
        <f t="shared" si="28"/>
        <v>338.4</v>
      </c>
      <c r="V27" s="74">
        <f t="shared" si="28"/>
        <v>2011.6999999999998</v>
      </c>
      <c r="W27" s="74">
        <f t="shared" ref="W27:Y27" si="32">W10+W15</f>
        <v>0</v>
      </c>
      <c r="X27" s="74">
        <f t="shared" si="32"/>
        <v>0</v>
      </c>
      <c r="Y27" s="74">
        <f t="shared" si="32"/>
        <v>0</v>
      </c>
      <c r="Z27" s="128">
        <f t="shared" si="7"/>
        <v>5399.5</v>
      </c>
    </row>
    <row r="28" spans="1:28" x14ac:dyDescent="0.25">
      <c r="A28" s="178"/>
      <c r="B28" s="178"/>
      <c r="C28" s="189"/>
      <c r="D28" s="52" t="s">
        <v>15</v>
      </c>
      <c r="E28" s="46"/>
      <c r="F28" s="74">
        <f t="shared" ref="F28:K28" si="33">F11+F16+F19+F21+F23</f>
        <v>4162</v>
      </c>
      <c r="G28" s="74">
        <f t="shared" si="33"/>
        <v>4162</v>
      </c>
      <c r="H28" s="74">
        <f t="shared" si="33"/>
        <v>4162</v>
      </c>
      <c r="I28" s="74">
        <f t="shared" si="33"/>
        <v>4162</v>
      </c>
      <c r="J28" s="74">
        <f t="shared" si="33"/>
        <v>4162</v>
      </c>
      <c r="K28" s="74">
        <f t="shared" si="33"/>
        <v>4162</v>
      </c>
      <c r="L28" s="141">
        <f>SUM(F28:K28)</f>
        <v>24972</v>
      </c>
      <c r="M28" s="74">
        <f t="shared" ref="M28:R28" si="34">M11+M16+M19+M21+M23</f>
        <v>379333.9</v>
      </c>
      <c r="N28" s="74">
        <f t="shared" si="34"/>
        <v>110977.60000000001</v>
      </c>
      <c r="O28" s="74">
        <f t="shared" si="34"/>
        <v>239088.4</v>
      </c>
      <c r="P28" s="74">
        <f t="shared" si="34"/>
        <v>4162</v>
      </c>
      <c r="Q28" s="74">
        <f t="shared" si="34"/>
        <v>4162</v>
      </c>
      <c r="R28" s="74">
        <f t="shared" si="34"/>
        <v>4162</v>
      </c>
      <c r="S28" s="141">
        <f t="shared" si="2"/>
        <v>741885.9</v>
      </c>
      <c r="T28" s="74">
        <f t="shared" ref="T28:Y28" si="35">T11+T16+T19+T21+T23</f>
        <v>375171.9</v>
      </c>
      <c r="U28" s="74">
        <f t="shared" si="35"/>
        <v>106815.6</v>
      </c>
      <c r="V28" s="74">
        <f t="shared" si="35"/>
        <v>234926.4</v>
      </c>
      <c r="W28" s="74">
        <f t="shared" si="35"/>
        <v>0</v>
      </c>
      <c r="X28" s="74">
        <f t="shared" si="35"/>
        <v>0</v>
      </c>
      <c r="Y28" s="74">
        <f t="shared" si="35"/>
        <v>0</v>
      </c>
      <c r="Z28" s="128">
        <f t="shared" si="7"/>
        <v>716913.9</v>
      </c>
    </row>
    <row r="29" spans="1:28" ht="15.75" customHeight="1" x14ac:dyDescent="0.25">
      <c r="A29" s="209" t="s">
        <v>2</v>
      </c>
      <c r="B29" s="210" t="s">
        <v>126</v>
      </c>
      <c r="C29" s="169" t="s">
        <v>84</v>
      </c>
      <c r="D29" s="169"/>
      <c r="E29" s="39"/>
      <c r="F29" s="75">
        <f>SUM(F30:F33)</f>
        <v>2202718.9</v>
      </c>
      <c r="G29" s="75">
        <f t="shared" ref="G29:R29" si="36">SUM(G30:G33)</f>
        <v>1806509.7000000002</v>
      </c>
      <c r="H29" s="76">
        <f t="shared" si="36"/>
        <v>1806509.7000000002</v>
      </c>
      <c r="I29" s="76">
        <f t="shared" ref="I29:K29" si="37">SUM(I30:I33)</f>
        <v>1806509.7000000002</v>
      </c>
      <c r="J29" s="76">
        <f t="shared" si="37"/>
        <v>1806509.7000000002</v>
      </c>
      <c r="K29" s="76">
        <f t="shared" si="37"/>
        <v>1806509.7000000002</v>
      </c>
      <c r="L29" s="143">
        <f t="shared" si="1"/>
        <v>11235267.400000002</v>
      </c>
      <c r="M29" s="76">
        <f t="shared" si="36"/>
        <v>1808893.5</v>
      </c>
      <c r="N29" s="76">
        <f t="shared" si="36"/>
        <v>1801035.5</v>
      </c>
      <c r="O29" s="76">
        <f t="shared" si="36"/>
        <v>1797885.5000000002</v>
      </c>
      <c r="P29" s="76">
        <f t="shared" si="36"/>
        <v>1806509.7000000002</v>
      </c>
      <c r="Q29" s="76">
        <f t="shared" si="36"/>
        <v>1806509.7000000002</v>
      </c>
      <c r="R29" s="76">
        <f t="shared" si="36"/>
        <v>1806509.7000000002</v>
      </c>
      <c r="S29" s="143">
        <f t="shared" si="2"/>
        <v>10827343.600000001</v>
      </c>
      <c r="T29" s="76">
        <f t="shared" ref="T29:T61" si="38">M29-F29</f>
        <v>-393825.39999999991</v>
      </c>
      <c r="U29" s="76">
        <f t="shared" ref="U29:U61" si="39">N29-G29</f>
        <v>-5474.2000000001863</v>
      </c>
      <c r="V29" s="76">
        <f t="shared" ref="V29:V61" si="40">O29-H29</f>
        <v>-8624.1999999999534</v>
      </c>
      <c r="W29" s="76">
        <f t="shared" ref="W29:Y44" si="41">P29-I29</f>
        <v>0</v>
      </c>
      <c r="X29" s="76">
        <f t="shared" si="41"/>
        <v>0</v>
      </c>
      <c r="Y29" s="76">
        <f t="shared" si="41"/>
        <v>0</v>
      </c>
      <c r="Z29" s="129">
        <f t="shared" si="7"/>
        <v>-407923.80000000005</v>
      </c>
    </row>
    <row r="30" spans="1:28" ht="15.75" customHeight="1" x14ac:dyDescent="0.25">
      <c r="A30" s="209"/>
      <c r="B30" s="210"/>
      <c r="C30" s="170" t="s">
        <v>83</v>
      </c>
      <c r="D30" s="40" t="s">
        <v>16</v>
      </c>
      <c r="E30" s="39"/>
      <c r="F30" s="75">
        <f>F35+F40+F44</f>
        <v>701695.60000000009</v>
      </c>
      <c r="G30" s="75">
        <f t="shared" ref="G30:H30" si="42">G35+G40+G44</f>
        <v>555475.10000000009</v>
      </c>
      <c r="H30" s="76">
        <f t="shared" si="42"/>
        <v>555475.10000000009</v>
      </c>
      <c r="I30" s="76">
        <f t="shared" ref="I30:K31" si="43">I35+I40+I44</f>
        <v>555475.10000000009</v>
      </c>
      <c r="J30" s="76">
        <f t="shared" si="43"/>
        <v>555475.10000000009</v>
      </c>
      <c r="K30" s="76">
        <f t="shared" si="43"/>
        <v>555475.10000000009</v>
      </c>
      <c r="L30" s="143">
        <f t="shared" si="1"/>
        <v>3479071.1000000006</v>
      </c>
      <c r="M30" s="76">
        <f>M35+M40+M44</f>
        <v>530620.69999999995</v>
      </c>
      <c r="N30" s="76">
        <f t="shared" ref="N30:R31" si="44">N35+N40+N44</f>
        <v>529814.69999999995</v>
      </c>
      <c r="O30" s="76">
        <f t="shared" si="44"/>
        <v>529144.69999999995</v>
      </c>
      <c r="P30" s="76">
        <f t="shared" si="44"/>
        <v>555475.10000000009</v>
      </c>
      <c r="Q30" s="76">
        <f t="shared" si="44"/>
        <v>555475.10000000009</v>
      </c>
      <c r="R30" s="76">
        <f t="shared" si="44"/>
        <v>555475.10000000009</v>
      </c>
      <c r="S30" s="143">
        <f t="shared" si="2"/>
        <v>3256005.4000000004</v>
      </c>
      <c r="T30" s="76">
        <f t="shared" si="38"/>
        <v>-171074.90000000014</v>
      </c>
      <c r="U30" s="76">
        <f t="shared" si="39"/>
        <v>-25660.40000000014</v>
      </c>
      <c r="V30" s="76">
        <f t="shared" si="40"/>
        <v>-26330.40000000014</v>
      </c>
      <c r="W30" s="76">
        <f t="shared" si="41"/>
        <v>0</v>
      </c>
      <c r="X30" s="76">
        <f t="shared" si="41"/>
        <v>0</v>
      </c>
      <c r="Y30" s="76">
        <f t="shared" si="41"/>
        <v>0</v>
      </c>
      <c r="Z30" s="129">
        <f t="shared" si="7"/>
        <v>-223065.70000000042</v>
      </c>
    </row>
    <row r="31" spans="1:28" ht="15.75" customHeight="1" x14ac:dyDescent="0.25">
      <c r="A31" s="209"/>
      <c r="B31" s="210"/>
      <c r="C31" s="171"/>
      <c r="D31" s="40" t="s">
        <v>11</v>
      </c>
      <c r="E31" s="39"/>
      <c r="F31" s="75">
        <f t="shared" ref="F31:M31" si="45">F36+F41+F45</f>
        <v>1176260.7</v>
      </c>
      <c r="G31" s="75">
        <f t="shared" si="45"/>
        <v>926272</v>
      </c>
      <c r="H31" s="76">
        <f t="shared" si="45"/>
        <v>926272</v>
      </c>
      <c r="I31" s="76">
        <f t="shared" si="43"/>
        <v>926272</v>
      </c>
      <c r="J31" s="76">
        <f t="shared" si="43"/>
        <v>926272</v>
      </c>
      <c r="K31" s="76">
        <f t="shared" si="43"/>
        <v>926272</v>
      </c>
      <c r="L31" s="143">
        <f t="shared" si="1"/>
        <v>5807620.7000000002</v>
      </c>
      <c r="M31" s="76">
        <f t="shared" si="45"/>
        <v>990040.3</v>
      </c>
      <c r="N31" s="76">
        <f t="shared" si="44"/>
        <v>989726.2</v>
      </c>
      <c r="O31" s="76">
        <f t="shared" si="44"/>
        <v>989701.4</v>
      </c>
      <c r="P31" s="76">
        <f t="shared" si="44"/>
        <v>926272</v>
      </c>
      <c r="Q31" s="76">
        <f t="shared" si="44"/>
        <v>926272</v>
      </c>
      <c r="R31" s="76">
        <f t="shared" si="44"/>
        <v>926272</v>
      </c>
      <c r="S31" s="143">
        <f t="shared" si="2"/>
        <v>5748283.9000000004</v>
      </c>
      <c r="T31" s="76">
        <f t="shared" si="38"/>
        <v>-186220.39999999991</v>
      </c>
      <c r="U31" s="76">
        <f t="shared" si="39"/>
        <v>63454.199999999953</v>
      </c>
      <c r="V31" s="76">
        <f t="shared" si="40"/>
        <v>63429.400000000023</v>
      </c>
      <c r="W31" s="76">
        <f t="shared" si="41"/>
        <v>0</v>
      </c>
      <c r="X31" s="76">
        <f t="shared" si="41"/>
        <v>0</v>
      </c>
      <c r="Y31" s="76">
        <f t="shared" si="41"/>
        <v>0</v>
      </c>
      <c r="Z31" s="129">
        <f t="shared" si="7"/>
        <v>-59336.79999999993</v>
      </c>
    </row>
    <row r="32" spans="1:28" ht="15.75" customHeight="1" x14ac:dyDescent="0.25">
      <c r="A32" s="209"/>
      <c r="B32" s="210"/>
      <c r="C32" s="171"/>
      <c r="D32" s="40" t="s">
        <v>15</v>
      </c>
      <c r="E32" s="39"/>
      <c r="F32" s="75">
        <f t="shared" ref="F32:R32" si="46">F37</f>
        <v>103587</v>
      </c>
      <c r="G32" s="75">
        <f t="shared" si="46"/>
        <v>103587</v>
      </c>
      <c r="H32" s="76">
        <f t="shared" si="46"/>
        <v>103587</v>
      </c>
      <c r="I32" s="76">
        <f t="shared" ref="I32:K32" si="47">I37</f>
        <v>103587</v>
      </c>
      <c r="J32" s="76">
        <f t="shared" si="47"/>
        <v>103587</v>
      </c>
      <c r="K32" s="76">
        <f t="shared" si="47"/>
        <v>103587</v>
      </c>
      <c r="L32" s="143">
        <f t="shared" si="1"/>
        <v>621522</v>
      </c>
      <c r="M32" s="76">
        <f t="shared" si="46"/>
        <v>67843.7</v>
      </c>
      <c r="N32" s="76">
        <f t="shared" si="46"/>
        <v>61105.8</v>
      </c>
      <c r="O32" s="76">
        <f t="shared" si="46"/>
        <v>58650.6</v>
      </c>
      <c r="P32" s="76">
        <f t="shared" si="46"/>
        <v>103587</v>
      </c>
      <c r="Q32" s="76">
        <f t="shared" si="46"/>
        <v>103587</v>
      </c>
      <c r="R32" s="76">
        <f t="shared" si="46"/>
        <v>103587</v>
      </c>
      <c r="S32" s="143">
        <f t="shared" si="2"/>
        <v>498361.1</v>
      </c>
      <c r="T32" s="76">
        <f t="shared" si="38"/>
        <v>-35743.300000000003</v>
      </c>
      <c r="U32" s="76">
        <f t="shared" si="39"/>
        <v>-42481.2</v>
      </c>
      <c r="V32" s="76">
        <f t="shared" si="40"/>
        <v>-44936.4</v>
      </c>
      <c r="W32" s="76">
        <f t="shared" si="41"/>
        <v>0</v>
      </c>
      <c r="X32" s="76">
        <f t="shared" si="41"/>
        <v>0</v>
      </c>
      <c r="Y32" s="76">
        <f t="shared" si="41"/>
        <v>0</v>
      </c>
      <c r="Z32" s="129">
        <f t="shared" si="7"/>
        <v>-123160.9</v>
      </c>
    </row>
    <row r="33" spans="1:26" ht="15.75" customHeight="1" x14ac:dyDescent="0.25">
      <c r="A33" s="209"/>
      <c r="B33" s="210"/>
      <c r="C33" s="172"/>
      <c r="D33" s="40" t="s">
        <v>80</v>
      </c>
      <c r="E33" s="39"/>
      <c r="F33" s="75">
        <f t="shared" ref="F33:R33" si="48">F38+F42+F46</f>
        <v>221175.6</v>
      </c>
      <c r="G33" s="75">
        <f t="shared" si="48"/>
        <v>221175.6</v>
      </c>
      <c r="H33" s="76">
        <f t="shared" si="48"/>
        <v>221175.6</v>
      </c>
      <c r="I33" s="76">
        <f t="shared" ref="I33:K33" si="49">I38+I42+I46</f>
        <v>221175.6</v>
      </c>
      <c r="J33" s="76">
        <f t="shared" si="49"/>
        <v>221175.6</v>
      </c>
      <c r="K33" s="76">
        <f t="shared" si="49"/>
        <v>221175.6</v>
      </c>
      <c r="L33" s="143">
        <f t="shared" si="1"/>
        <v>1327053.6000000001</v>
      </c>
      <c r="M33" s="76">
        <f t="shared" si="48"/>
        <v>220388.80000000002</v>
      </c>
      <c r="N33" s="76">
        <f t="shared" si="48"/>
        <v>220388.80000000002</v>
      </c>
      <c r="O33" s="76">
        <f t="shared" si="48"/>
        <v>220388.80000000002</v>
      </c>
      <c r="P33" s="76">
        <f t="shared" si="48"/>
        <v>221175.6</v>
      </c>
      <c r="Q33" s="76">
        <f t="shared" si="48"/>
        <v>221175.6</v>
      </c>
      <c r="R33" s="76">
        <f t="shared" si="48"/>
        <v>221175.6</v>
      </c>
      <c r="S33" s="143">
        <f t="shared" si="2"/>
        <v>1324693.2000000002</v>
      </c>
      <c r="T33" s="76">
        <f t="shared" si="38"/>
        <v>-786.79999999998836</v>
      </c>
      <c r="U33" s="76">
        <f t="shared" si="39"/>
        <v>-786.79999999998836</v>
      </c>
      <c r="V33" s="76">
        <f t="shared" si="40"/>
        <v>-786.79999999998836</v>
      </c>
      <c r="W33" s="76">
        <f t="shared" si="41"/>
        <v>0</v>
      </c>
      <c r="X33" s="76">
        <f t="shared" si="41"/>
        <v>0</v>
      </c>
      <c r="Y33" s="76">
        <f t="shared" si="41"/>
        <v>0</v>
      </c>
      <c r="Z33" s="129">
        <f t="shared" si="7"/>
        <v>-2360.3999999999651</v>
      </c>
    </row>
    <row r="34" spans="1:26" ht="15.75" customHeight="1" x14ac:dyDescent="0.25">
      <c r="A34" s="209"/>
      <c r="B34" s="210"/>
      <c r="C34" s="173" t="s">
        <v>10</v>
      </c>
      <c r="D34" s="62" t="s">
        <v>79</v>
      </c>
      <c r="E34" s="62"/>
      <c r="F34" s="77">
        <f>SUM(F35:F38)</f>
        <v>2100772.2999999998</v>
      </c>
      <c r="G34" s="77">
        <f t="shared" ref="G34:H34" si="50">SUM(G35:G38)</f>
        <v>1710602.3</v>
      </c>
      <c r="H34" s="78">
        <f t="shared" si="50"/>
        <v>1710602.3</v>
      </c>
      <c r="I34" s="78">
        <f t="shared" ref="I34:K34" si="51">SUM(I35:I38)</f>
        <v>1710602.3</v>
      </c>
      <c r="J34" s="78">
        <f t="shared" si="51"/>
        <v>1710602.3</v>
      </c>
      <c r="K34" s="78">
        <f t="shared" si="51"/>
        <v>1710602.3</v>
      </c>
      <c r="L34" s="144">
        <f t="shared" si="1"/>
        <v>10653783.800000001</v>
      </c>
      <c r="M34" s="78">
        <f>SUM(M35:M38)</f>
        <v>1705571.7999999998</v>
      </c>
      <c r="N34" s="78">
        <f t="shared" ref="N34:R34" si="52">SUM(N35:N38)</f>
        <v>1698513.7999999998</v>
      </c>
      <c r="O34" s="78">
        <f t="shared" si="52"/>
        <v>1695363.8</v>
      </c>
      <c r="P34" s="78">
        <f t="shared" si="52"/>
        <v>1710602.3</v>
      </c>
      <c r="Q34" s="78">
        <f t="shared" si="52"/>
        <v>1710602.3</v>
      </c>
      <c r="R34" s="78">
        <f t="shared" si="52"/>
        <v>1710602.3</v>
      </c>
      <c r="S34" s="144">
        <f t="shared" si="2"/>
        <v>10231256.300000001</v>
      </c>
      <c r="T34" s="111">
        <f t="shared" si="38"/>
        <v>-395200.5</v>
      </c>
      <c r="U34" s="111">
        <f t="shared" si="39"/>
        <v>-12088.500000000233</v>
      </c>
      <c r="V34" s="111">
        <f t="shared" si="40"/>
        <v>-15238.5</v>
      </c>
      <c r="W34" s="111">
        <f t="shared" si="41"/>
        <v>0</v>
      </c>
      <c r="X34" s="111">
        <f t="shared" si="41"/>
        <v>0</v>
      </c>
      <c r="Y34" s="111">
        <f t="shared" si="41"/>
        <v>0</v>
      </c>
      <c r="Z34" s="130">
        <f t="shared" si="7"/>
        <v>-422527.50000000023</v>
      </c>
    </row>
    <row r="35" spans="1:26" ht="15.75" customHeight="1" x14ac:dyDescent="0.25">
      <c r="A35" s="209"/>
      <c r="B35" s="210"/>
      <c r="C35" s="173"/>
      <c r="D35" s="38" t="s">
        <v>16</v>
      </c>
      <c r="E35" s="21"/>
      <c r="F35" s="79">
        <f t="shared" ref="F35:R35" si="53">F48+F49+F50+F66+F69+F70+F79+F80+F86</f>
        <v>611292.60000000009</v>
      </c>
      <c r="G35" s="79">
        <f>G48+G49+G50+G66+G69+G70+G79+G80+G86</f>
        <v>471111.30000000005</v>
      </c>
      <c r="H35" s="80">
        <f t="shared" ref="H35" si="54">H48+H49+H50+H66+H69+H70+H79+H80+H86</f>
        <v>471111.30000000005</v>
      </c>
      <c r="I35" s="80">
        <f t="shared" ref="I35:K35" si="55">I48+I49+I50+I66+I69+I70+I79+I80+I86</f>
        <v>471111.30000000005</v>
      </c>
      <c r="J35" s="80">
        <f t="shared" si="55"/>
        <v>471111.30000000005</v>
      </c>
      <c r="K35" s="80">
        <f t="shared" si="55"/>
        <v>471111.30000000005</v>
      </c>
      <c r="L35" s="145">
        <f t="shared" si="1"/>
        <v>2966849.1000000006</v>
      </c>
      <c r="M35" s="80">
        <f t="shared" si="53"/>
        <v>441817.59999999998</v>
      </c>
      <c r="N35" s="80">
        <f t="shared" si="53"/>
        <v>441811.6</v>
      </c>
      <c r="O35" s="80">
        <f t="shared" si="53"/>
        <v>441141.60000000003</v>
      </c>
      <c r="P35" s="80">
        <f t="shared" si="53"/>
        <v>471111.30000000005</v>
      </c>
      <c r="Q35" s="80">
        <f t="shared" si="53"/>
        <v>471111.30000000005</v>
      </c>
      <c r="R35" s="80">
        <f t="shared" si="53"/>
        <v>471111.30000000005</v>
      </c>
      <c r="S35" s="145">
        <f t="shared" si="2"/>
        <v>2738104.7</v>
      </c>
      <c r="T35" s="80">
        <f t="shared" si="38"/>
        <v>-169475.00000000012</v>
      </c>
      <c r="U35" s="80">
        <f t="shared" si="39"/>
        <v>-29299.70000000007</v>
      </c>
      <c r="V35" s="80">
        <f t="shared" si="40"/>
        <v>-29969.700000000012</v>
      </c>
      <c r="W35" s="80">
        <f t="shared" si="41"/>
        <v>0</v>
      </c>
      <c r="X35" s="80">
        <f t="shared" si="41"/>
        <v>0</v>
      </c>
      <c r="Y35" s="80">
        <f t="shared" si="41"/>
        <v>0</v>
      </c>
      <c r="Z35" s="130">
        <f t="shared" si="7"/>
        <v>-228744.4000000002</v>
      </c>
    </row>
    <row r="36" spans="1:26" ht="15.75" customHeight="1" x14ac:dyDescent="0.25">
      <c r="A36" s="209"/>
      <c r="B36" s="210"/>
      <c r="C36" s="173"/>
      <c r="D36" s="38" t="s">
        <v>11</v>
      </c>
      <c r="E36" s="21"/>
      <c r="F36" s="79">
        <f t="shared" ref="F36:R36" si="56">F53+F55+F56+F57+F58+F59+F60+F63+F64+F67+F72+F73+F74+F77+F78+F87</f>
        <v>1175320.7</v>
      </c>
      <c r="G36" s="79">
        <f t="shared" si="56"/>
        <v>925332</v>
      </c>
      <c r="H36" s="80">
        <f t="shared" si="56"/>
        <v>925332</v>
      </c>
      <c r="I36" s="80">
        <f t="shared" ref="I36:K36" si="57">I53+I55+I56+I57+I58+I59+I60+I63+I64+I67+I72+I73+I74+I77+I78+I87</f>
        <v>925332</v>
      </c>
      <c r="J36" s="80">
        <f t="shared" si="57"/>
        <v>925332</v>
      </c>
      <c r="K36" s="80">
        <f t="shared" si="57"/>
        <v>925332</v>
      </c>
      <c r="L36" s="145">
        <f t="shared" si="1"/>
        <v>5801980.7000000002</v>
      </c>
      <c r="M36" s="80">
        <f t="shared" si="56"/>
        <v>988980.3</v>
      </c>
      <c r="N36" s="80">
        <f t="shared" si="56"/>
        <v>988666.2</v>
      </c>
      <c r="O36" s="80">
        <f t="shared" si="56"/>
        <v>988641.4</v>
      </c>
      <c r="P36" s="80">
        <f t="shared" si="56"/>
        <v>925332</v>
      </c>
      <c r="Q36" s="80">
        <f t="shared" si="56"/>
        <v>925332</v>
      </c>
      <c r="R36" s="80">
        <f t="shared" si="56"/>
        <v>925332</v>
      </c>
      <c r="S36" s="145">
        <f t="shared" si="2"/>
        <v>5742283.9000000004</v>
      </c>
      <c r="T36" s="80">
        <f t="shared" si="38"/>
        <v>-186340.39999999991</v>
      </c>
      <c r="U36" s="80">
        <f t="shared" si="39"/>
        <v>63334.199999999953</v>
      </c>
      <c r="V36" s="80">
        <f t="shared" si="40"/>
        <v>63309.400000000023</v>
      </c>
      <c r="W36" s="80">
        <f t="shared" si="41"/>
        <v>0</v>
      </c>
      <c r="X36" s="80">
        <f t="shared" si="41"/>
        <v>0</v>
      </c>
      <c r="Y36" s="80">
        <f t="shared" si="41"/>
        <v>0</v>
      </c>
      <c r="Z36" s="130">
        <f t="shared" si="7"/>
        <v>-59696.79999999993</v>
      </c>
    </row>
    <row r="37" spans="1:26" ht="12" customHeight="1" x14ac:dyDescent="0.25">
      <c r="A37" s="209"/>
      <c r="B37" s="210"/>
      <c r="C37" s="173"/>
      <c r="D37" s="38" t="s">
        <v>15</v>
      </c>
      <c r="E37" s="21"/>
      <c r="F37" s="79">
        <f t="shared" ref="F37:R37" si="58">F61+F62+F68</f>
        <v>103587</v>
      </c>
      <c r="G37" s="79">
        <f>G61+G62+G68</f>
        <v>103587</v>
      </c>
      <c r="H37" s="80">
        <f t="shared" ref="H37" si="59">H61+H62+H68</f>
        <v>103587</v>
      </c>
      <c r="I37" s="80">
        <f t="shared" ref="I37:K37" si="60">I61+I62+I68</f>
        <v>103587</v>
      </c>
      <c r="J37" s="80">
        <f t="shared" si="60"/>
        <v>103587</v>
      </c>
      <c r="K37" s="80">
        <f t="shared" si="60"/>
        <v>103587</v>
      </c>
      <c r="L37" s="145">
        <f t="shared" ref="L37:L70" si="61">SUM(F37:K37)</f>
        <v>621522</v>
      </c>
      <c r="M37" s="80">
        <f t="shared" si="58"/>
        <v>67843.7</v>
      </c>
      <c r="N37" s="80">
        <f t="shared" si="58"/>
        <v>61105.8</v>
      </c>
      <c r="O37" s="80">
        <f t="shared" si="58"/>
        <v>58650.6</v>
      </c>
      <c r="P37" s="80">
        <f t="shared" si="58"/>
        <v>103587</v>
      </c>
      <c r="Q37" s="80">
        <f t="shared" si="58"/>
        <v>103587</v>
      </c>
      <c r="R37" s="80">
        <f t="shared" si="58"/>
        <v>103587</v>
      </c>
      <c r="S37" s="145">
        <f t="shared" ref="S37:S70" si="62">SUM(M37:R37)</f>
        <v>498361.1</v>
      </c>
      <c r="T37" s="80">
        <f t="shared" si="38"/>
        <v>-35743.300000000003</v>
      </c>
      <c r="U37" s="80">
        <f t="shared" si="39"/>
        <v>-42481.2</v>
      </c>
      <c r="V37" s="80">
        <f t="shared" si="40"/>
        <v>-44936.4</v>
      </c>
      <c r="W37" s="80">
        <f t="shared" si="41"/>
        <v>0</v>
      </c>
      <c r="X37" s="80">
        <f t="shared" si="41"/>
        <v>0</v>
      </c>
      <c r="Y37" s="80">
        <f t="shared" si="41"/>
        <v>0</v>
      </c>
      <c r="Z37" s="130">
        <f t="shared" ref="Z37:Z70" si="63">SUM(T37:Y37)</f>
        <v>-123160.9</v>
      </c>
    </row>
    <row r="38" spans="1:26" ht="15.75" customHeight="1" x14ac:dyDescent="0.25">
      <c r="A38" s="209"/>
      <c r="B38" s="210"/>
      <c r="C38" s="173"/>
      <c r="D38" s="37" t="s">
        <v>80</v>
      </c>
      <c r="E38" s="112"/>
      <c r="F38" s="113">
        <v>210572</v>
      </c>
      <c r="G38" s="113">
        <v>210572</v>
      </c>
      <c r="H38" s="114">
        <v>210572</v>
      </c>
      <c r="I38" s="114">
        <v>210572</v>
      </c>
      <c r="J38" s="114">
        <v>210572</v>
      </c>
      <c r="K38" s="114">
        <v>210572</v>
      </c>
      <c r="L38" s="146">
        <f t="shared" si="61"/>
        <v>1263432</v>
      </c>
      <c r="M38" s="114">
        <v>206930.2</v>
      </c>
      <c r="N38" s="114">
        <v>206930.2</v>
      </c>
      <c r="O38" s="114">
        <v>206930.2</v>
      </c>
      <c r="P38" s="114">
        <v>210572</v>
      </c>
      <c r="Q38" s="114">
        <v>210572</v>
      </c>
      <c r="R38" s="114">
        <v>210572</v>
      </c>
      <c r="S38" s="146">
        <f t="shared" si="62"/>
        <v>1252506.6000000001</v>
      </c>
      <c r="T38" s="114">
        <f t="shared" si="38"/>
        <v>-3641.7999999999884</v>
      </c>
      <c r="U38" s="114">
        <f t="shared" si="39"/>
        <v>-3641.7999999999884</v>
      </c>
      <c r="V38" s="114">
        <f t="shared" si="40"/>
        <v>-3641.7999999999884</v>
      </c>
      <c r="W38" s="114">
        <f t="shared" si="41"/>
        <v>0</v>
      </c>
      <c r="X38" s="114">
        <f t="shared" si="41"/>
        <v>0</v>
      </c>
      <c r="Y38" s="114">
        <f t="shared" si="41"/>
        <v>0</v>
      </c>
      <c r="Z38" s="131">
        <f t="shared" si="63"/>
        <v>-10925.399999999965</v>
      </c>
    </row>
    <row r="39" spans="1:26" ht="17.25" customHeight="1" x14ac:dyDescent="0.25">
      <c r="A39" s="209"/>
      <c r="B39" s="210"/>
      <c r="C39" s="173" t="s">
        <v>17</v>
      </c>
      <c r="D39" s="56" t="s">
        <v>79</v>
      </c>
      <c r="E39" s="56"/>
      <c r="F39" s="77">
        <f>SUM(F40:F42)</f>
        <v>101546.6</v>
      </c>
      <c r="G39" s="77">
        <f t="shared" ref="G39:H39" si="64">SUM(G40:G42)</f>
        <v>95507.400000000009</v>
      </c>
      <c r="H39" s="78">
        <f t="shared" si="64"/>
        <v>95507.400000000009</v>
      </c>
      <c r="I39" s="78">
        <f t="shared" ref="I39:K39" si="65">SUM(I40:I42)</f>
        <v>95507.400000000009</v>
      </c>
      <c r="J39" s="78">
        <f t="shared" si="65"/>
        <v>95507.400000000009</v>
      </c>
      <c r="K39" s="78">
        <f t="shared" si="65"/>
        <v>95507.400000000009</v>
      </c>
      <c r="L39" s="144">
        <f t="shared" si="61"/>
        <v>579083.60000000009</v>
      </c>
      <c r="M39" s="78">
        <f>SUM(M40:M42)</f>
        <v>94912.9</v>
      </c>
      <c r="N39" s="78">
        <f t="shared" ref="N39:R39" si="66">SUM(N40:N42)</f>
        <v>94912.9</v>
      </c>
      <c r="O39" s="78">
        <f t="shared" si="66"/>
        <v>94912.9</v>
      </c>
      <c r="P39" s="78">
        <f t="shared" si="66"/>
        <v>95507.400000000009</v>
      </c>
      <c r="Q39" s="78">
        <f t="shared" si="66"/>
        <v>95507.400000000009</v>
      </c>
      <c r="R39" s="78">
        <f t="shared" si="66"/>
        <v>95507.400000000009</v>
      </c>
      <c r="S39" s="144">
        <f t="shared" si="62"/>
        <v>571260.9</v>
      </c>
      <c r="T39" s="111">
        <f t="shared" si="38"/>
        <v>-6633.7000000000116</v>
      </c>
      <c r="U39" s="111">
        <f t="shared" si="39"/>
        <v>-594.50000000001455</v>
      </c>
      <c r="V39" s="111">
        <f t="shared" si="40"/>
        <v>-594.50000000001455</v>
      </c>
      <c r="W39" s="111">
        <f t="shared" si="41"/>
        <v>0</v>
      </c>
      <c r="X39" s="111">
        <f t="shared" si="41"/>
        <v>0</v>
      </c>
      <c r="Y39" s="111">
        <f t="shared" si="41"/>
        <v>0</v>
      </c>
      <c r="Z39" s="130">
        <f t="shared" si="63"/>
        <v>-7822.7000000000407</v>
      </c>
    </row>
    <row r="40" spans="1:26" ht="17.25" customHeight="1" x14ac:dyDescent="0.25">
      <c r="A40" s="209"/>
      <c r="B40" s="210"/>
      <c r="C40" s="173"/>
      <c r="D40" s="38" t="s">
        <v>16</v>
      </c>
      <c r="E40" s="21"/>
      <c r="F40" s="79">
        <f t="shared" ref="F40:R40" si="67">F51+F88</f>
        <v>90403</v>
      </c>
      <c r="G40" s="79">
        <f t="shared" si="67"/>
        <v>84363.8</v>
      </c>
      <c r="H40" s="80">
        <f t="shared" si="67"/>
        <v>84363.8</v>
      </c>
      <c r="I40" s="80">
        <f t="shared" ref="I40:K40" si="68">I51+I88</f>
        <v>84363.8</v>
      </c>
      <c r="J40" s="80">
        <f t="shared" si="68"/>
        <v>84363.8</v>
      </c>
      <c r="K40" s="80">
        <f t="shared" si="68"/>
        <v>84363.8</v>
      </c>
      <c r="L40" s="145">
        <f t="shared" si="61"/>
        <v>512221.99999999994</v>
      </c>
      <c r="M40" s="80">
        <f t="shared" si="67"/>
        <v>83435.899999999994</v>
      </c>
      <c r="N40" s="80">
        <f t="shared" si="67"/>
        <v>83435.899999999994</v>
      </c>
      <c r="O40" s="80">
        <f t="shared" si="67"/>
        <v>83435.899999999994</v>
      </c>
      <c r="P40" s="80">
        <f t="shared" si="67"/>
        <v>84363.8</v>
      </c>
      <c r="Q40" s="80">
        <f t="shared" si="67"/>
        <v>84363.8</v>
      </c>
      <c r="R40" s="80">
        <f t="shared" si="67"/>
        <v>84363.8</v>
      </c>
      <c r="S40" s="145">
        <f t="shared" si="62"/>
        <v>503399.1</v>
      </c>
      <c r="T40" s="80">
        <f t="shared" si="38"/>
        <v>-6967.1000000000058</v>
      </c>
      <c r="U40" s="80">
        <f t="shared" si="39"/>
        <v>-927.90000000000873</v>
      </c>
      <c r="V40" s="80">
        <f t="shared" si="40"/>
        <v>-927.90000000000873</v>
      </c>
      <c r="W40" s="80">
        <f t="shared" si="41"/>
        <v>0</v>
      </c>
      <c r="X40" s="80">
        <f t="shared" si="41"/>
        <v>0</v>
      </c>
      <c r="Y40" s="80">
        <f t="shared" si="41"/>
        <v>0</v>
      </c>
      <c r="Z40" s="130">
        <f t="shared" si="63"/>
        <v>-8822.9000000000233</v>
      </c>
    </row>
    <row r="41" spans="1:26" ht="17.25" customHeight="1" x14ac:dyDescent="0.25">
      <c r="A41" s="209"/>
      <c r="B41" s="210"/>
      <c r="C41" s="173"/>
      <c r="D41" s="38" t="s">
        <v>11</v>
      </c>
      <c r="E41" s="21"/>
      <c r="F41" s="79">
        <f t="shared" ref="F41:R41" si="69">F75</f>
        <v>540</v>
      </c>
      <c r="G41" s="79">
        <f t="shared" si="69"/>
        <v>540</v>
      </c>
      <c r="H41" s="80">
        <f t="shared" si="69"/>
        <v>540</v>
      </c>
      <c r="I41" s="80">
        <f t="shared" ref="I41:K41" si="70">I75</f>
        <v>540</v>
      </c>
      <c r="J41" s="80">
        <f t="shared" si="70"/>
        <v>540</v>
      </c>
      <c r="K41" s="80">
        <f t="shared" si="70"/>
        <v>540</v>
      </c>
      <c r="L41" s="145">
        <f t="shared" si="61"/>
        <v>3240</v>
      </c>
      <c r="M41" s="80">
        <f t="shared" si="69"/>
        <v>560</v>
      </c>
      <c r="N41" s="80">
        <f t="shared" si="69"/>
        <v>560</v>
      </c>
      <c r="O41" s="80">
        <f t="shared" si="69"/>
        <v>560</v>
      </c>
      <c r="P41" s="80">
        <f t="shared" si="69"/>
        <v>540</v>
      </c>
      <c r="Q41" s="80">
        <f t="shared" si="69"/>
        <v>540</v>
      </c>
      <c r="R41" s="80">
        <f t="shared" si="69"/>
        <v>540</v>
      </c>
      <c r="S41" s="145">
        <f t="shared" si="62"/>
        <v>3300</v>
      </c>
      <c r="T41" s="80">
        <f t="shared" si="38"/>
        <v>20</v>
      </c>
      <c r="U41" s="80">
        <f t="shared" si="39"/>
        <v>20</v>
      </c>
      <c r="V41" s="80">
        <f t="shared" si="40"/>
        <v>20</v>
      </c>
      <c r="W41" s="80">
        <f t="shared" si="41"/>
        <v>0</v>
      </c>
      <c r="X41" s="80">
        <f t="shared" si="41"/>
        <v>0</v>
      </c>
      <c r="Y41" s="80">
        <f t="shared" si="41"/>
        <v>0</v>
      </c>
      <c r="Z41" s="130">
        <f t="shared" si="63"/>
        <v>60</v>
      </c>
    </row>
    <row r="42" spans="1:26" ht="15.75" customHeight="1" x14ac:dyDescent="0.25">
      <c r="A42" s="209"/>
      <c r="B42" s="210"/>
      <c r="C42" s="173"/>
      <c r="D42" s="63" t="s">
        <v>80</v>
      </c>
      <c r="E42" s="64"/>
      <c r="F42" s="81">
        <f>10603.6</f>
        <v>10603.6</v>
      </c>
      <c r="G42" s="81">
        <f t="shared" ref="G42:H42" si="71">10603.6</f>
        <v>10603.6</v>
      </c>
      <c r="H42" s="82">
        <f t="shared" si="71"/>
        <v>10603.6</v>
      </c>
      <c r="I42" s="82">
        <f t="shared" ref="I42:K42" si="72">10603.6</f>
        <v>10603.6</v>
      </c>
      <c r="J42" s="82">
        <f t="shared" si="72"/>
        <v>10603.6</v>
      </c>
      <c r="K42" s="82">
        <f t="shared" si="72"/>
        <v>10603.6</v>
      </c>
      <c r="L42" s="157">
        <f t="shared" si="61"/>
        <v>63621.599999999999</v>
      </c>
      <c r="M42" s="82">
        <v>10917</v>
      </c>
      <c r="N42" s="114">
        <v>10917</v>
      </c>
      <c r="O42" s="114">
        <v>10917</v>
      </c>
      <c r="P42" s="114">
        <f t="shared" ref="P42:R42" si="73">10603.6</f>
        <v>10603.6</v>
      </c>
      <c r="Q42" s="114">
        <f t="shared" si="73"/>
        <v>10603.6</v>
      </c>
      <c r="R42" s="114">
        <f t="shared" si="73"/>
        <v>10603.6</v>
      </c>
      <c r="S42" s="146">
        <f t="shared" si="62"/>
        <v>64561.799999999996</v>
      </c>
      <c r="T42" s="114">
        <f t="shared" si="38"/>
        <v>313.39999999999964</v>
      </c>
      <c r="U42" s="114">
        <f t="shared" si="39"/>
        <v>313.39999999999964</v>
      </c>
      <c r="V42" s="114">
        <f t="shared" si="40"/>
        <v>313.39999999999964</v>
      </c>
      <c r="W42" s="114">
        <f t="shared" si="41"/>
        <v>0</v>
      </c>
      <c r="X42" s="114">
        <f t="shared" si="41"/>
        <v>0</v>
      </c>
      <c r="Y42" s="114">
        <f t="shared" si="41"/>
        <v>0</v>
      </c>
      <c r="Z42" s="131">
        <f t="shared" si="63"/>
        <v>940.19999999999891</v>
      </c>
    </row>
    <row r="43" spans="1:26" ht="15.75" customHeight="1" x14ac:dyDescent="0.25">
      <c r="A43" s="209"/>
      <c r="B43" s="210"/>
      <c r="C43" s="173" t="s">
        <v>18</v>
      </c>
      <c r="D43" s="56" t="s">
        <v>79</v>
      </c>
      <c r="E43" s="56"/>
      <c r="F43" s="77">
        <f>SUM(F44:F46)</f>
        <v>400</v>
      </c>
      <c r="G43" s="77">
        <f t="shared" ref="G43:H43" si="74">SUM(G44:G46)</f>
        <v>400</v>
      </c>
      <c r="H43" s="78">
        <f t="shared" si="74"/>
        <v>400</v>
      </c>
      <c r="I43" s="78">
        <f t="shared" ref="I43:K43" si="75">SUM(I44:I46)</f>
        <v>400</v>
      </c>
      <c r="J43" s="78">
        <f t="shared" si="75"/>
        <v>400</v>
      </c>
      <c r="K43" s="78">
        <f t="shared" si="75"/>
        <v>400</v>
      </c>
      <c r="L43" s="144">
        <f t="shared" si="61"/>
        <v>2400</v>
      </c>
      <c r="M43" s="78">
        <f>SUM(M44:M46)</f>
        <v>8408.7999999999993</v>
      </c>
      <c r="N43" s="78">
        <f t="shared" ref="N43:R43" si="76">SUM(N44:N46)</f>
        <v>7608.7999999999993</v>
      </c>
      <c r="O43" s="78">
        <f t="shared" si="76"/>
        <v>7608.7999999999993</v>
      </c>
      <c r="P43" s="78">
        <f t="shared" si="76"/>
        <v>400</v>
      </c>
      <c r="Q43" s="78">
        <f t="shared" si="76"/>
        <v>400</v>
      </c>
      <c r="R43" s="78">
        <f t="shared" si="76"/>
        <v>400</v>
      </c>
      <c r="S43" s="144">
        <f t="shared" si="62"/>
        <v>24826.399999999998</v>
      </c>
      <c r="T43" s="111">
        <f t="shared" si="38"/>
        <v>8008.7999999999993</v>
      </c>
      <c r="U43" s="111">
        <f t="shared" si="39"/>
        <v>7208.7999999999993</v>
      </c>
      <c r="V43" s="111">
        <f t="shared" si="40"/>
        <v>7208.7999999999993</v>
      </c>
      <c r="W43" s="111">
        <f t="shared" si="41"/>
        <v>0</v>
      </c>
      <c r="X43" s="111">
        <f t="shared" si="41"/>
        <v>0</v>
      </c>
      <c r="Y43" s="111">
        <f t="shared" si="41"/>
        <v>0</v>
      </c>
      <c r="Z43" s="130">
        <f t="shared" si="63"/>
        <v>22426.399999999998</v>
      </c>
    </row>
    <row r="44" spans="1:26" ht="15.75" customHeight="1" x14ac:dyDescent="0.25">
      <c r="A44" s="209"/>
      <c r="B44" s="210"/>
      <c r="C44" s="173"/>
      <c r="D44" s="38" t="s">
        <v>16</v>
      </c>
      <c r="E44" s="21"/>
      <c r="F44" s="79">
        <f t="shared" ref="F44:R44" si="77">F52+F89</f>
        <v>0</v>
      </c>
      <c r="G44" s="79">
        <f t="shared" si="77"/>
        <v>0</v>
      </c>
      <c r="H44" s="80">
        <f t="shared" si="77"/>
        <v>0</v>
      </c>
      <c r="I44" s="80">
        <f t="shared" ref="I44:K44" si="78">I52+I89</f>
        <v>0</v>
      </c>
      <c r="J44" s="80">
        <f t="shared" si="78"/>
        <v>0</v>
      </c>
      <c r="K44" s="80">
        <f t="shared" si="78"/>
        <v>0</v>
      </c>
      <c r="L44" s="145">
        <f t="shared" si="61"/>
        <v>0</v>
      </c>
      <c r="M44" s="80">
        <f t="shared" si="77"/>
        <v>5367.2</v>
      </c>
      <c r="N44" s="80">
        <f t="shared" si="77"/>
        <v>4567.2</v>
      </c>
      <c r="O44" s="80">
        <f t="shared" si="77"/>
        <v>4567.2</v>
      </c>
      <c r="P44" s="80">
        <f t="shared" si="77"/>
        <v>0</v>
      </c>
      <c r="Q44" s="80">
        <f t="shared" si="77"/>
        <v>0</v>
      </c>
      <c r="R44" s="80">
        <f t="shared" si="77"/>
        <v>0</v>
      </c>
      <c r="S44" s="145">
        <f t="shared" si="62"/>
        <v>14501.599999999999</v>
      </c>
      <c r="T44" s="80">
        <f t="shared" si="38"/>
        <v>5367.2</v>
      </c>
      <c r="U44" s="80">
        <f t="shared" si="39"/>
        <v>4567.2</v>
      </c>
      <c r="V44" s="80">
        <f t="shared" si="40"/>
        <v>4567.2</v>
      </c>
      <c r="W44" s="80">
        <f t="shared" si="41"/>
        <v>0</v>
      </c>
      <c r="X44" s="80">
        <f t="shared" si="41"/>
        <v>0</v>
      </c>
      <c r="Y44" s="80">
        <f t="shared" si="41"/>
        <v>0</v>
      </c>
      <c r="Z44" s="130">
        <f t="shared" si="63"/>
        <v>14501.599999999999</v>
      </c>
    </row>
    <row r="45" spans="1:26" ht="15.75" customHeight="1" x14ac:dyDescent="0.25">
      <c r="A45" s="209"/>
      <c r="B45" s="210"/>
      <c r="C45" s="173"/>
      <c r="D45" s="38" t="s">
        <v>11</v>
      </c>
      <c r="E45" s="21"/>
      <c r="F45" s="79">
        <f t="shared" ref="F45:R45" si="79">F76</f>
        <v>400</v>
      </c>
      <c r="G45" s="79">
        <f t="shared" si="79"/>
        <v>400</v>
      </c>
      <c r="H45" s="80">
        <f t="shared" si="79"/>
        <v>400</v>
      </c>
      <c r="I45" s="80">
        <f t="shared" ref="I45:K45" si="80">I76</f>
        <v>400</v>
      </c>
      <c r="J45" s="80">
        <f t="shared" si="80"/>
        <v>400</v>
      </c>
      <c r="K45" s="80">
        <f t="shared" si="80"/>
        <v>400</v>
      </c>
      <c r="L45" s="145">
        <f t="shared" si="61"/>
        <v>2400</v>
      </c>
      <c r="M45" s="80">
        <f t="shared" si="79"/>
        <v>500</v>
      </c>
      <c r="N45" s="80">
        <f t="shared" si="79"/>
        <v>500</v>
      </c>
      <c r="O45" s="80">
        <f t="shared" si="79"/>
        <v>500</v>
      </c>
      <c r="P45" s="80">
        <f t="shared" si="79"/>
        <v>400</v>
      </c>
      <c r="Q45" s="80">
        <f t="shared" si="79"/>
        <v>400</v>
      </c>
      <c r="R45" s="80">
        <f t="shared" si="79"/>
        <v>400</v>
      </c>
      <c r="S45" s="145">
        <f t="shared" si="62"/>
        <v>2700</v>
      </c>
      <c r="T45" s="80">
        <f t="shared" si="38"/>
        <v>100</v>
      </c>
      <c r="U45" s="80">
        <f t="shared" si="39"/>
        <v>100</v>
      </c>
      <c r="V45" s="80">
        <f t="shared" si="40"/>
        <v>100</v>
      </c>
      <c r="W45" s="80">
        <f t="shared" ref="W45:Y61" si="81">P45-I45</f>
        <v>0</v>
      </c>
      <c r="X45" s="80">
        <f t="shared" si="81"/>
        <v>0</v>
      </c>
      <c r="Y45" s="80">
        <f t="shared" si="81"/>
        <v>0</v>
      </c>
      <c r="Z45" s="130">
        <f t="shared" si="63"/>
        <v>300</v>
      </c>
    </row>
    <row r="46" spans="1:26" ht="18" customHeight="1" x14ac:dyDescent="0.25">
      <c r="A46" s="209"/>
      <c r="B46" s="210"/>
      <c r="C46" s="173"/>
      <c r="D46" s="37" t="s">
        <v>80</v>
      </c>
      <c r="E46" s="112"/>
      <c r="F46" s="113">
        <v>0</v>
      </c>
      <c r="G46" s="113">
        <v>0</v>
      </c>
      <c r="H46" s="114">
        <v>0</v>
      </c>
      <c r="I46" s="114">
        <v>0</v>
      </c>
      <c r="J46" s="114">
        <v>0</v>
      </c>
      <c r="K46" s="114">
        <v>0</v>
      </c>
      <c r="L46" s="146">
        <f t="shared" si="61"/>
        <v>0</v>
      </c>
      <c r="M46" s="114">
        <v>2541.6</v>
      </c>
      <c r="N46" s="114">
        <v>2541.6</v>
      </c>
      <c r="O46" s="114">
        <v>2541.6</v>
      </c>
      <c r="P46" s="114">
        <v>0</v>
      </c>
      <c r="Q46" s="114">
        <v>0</v>
      </c>
      <c r="R46" s="114">
        <v>0</v>
      </c>
      <c r="S46" s="146">
        <f t="shared" si="62"/>
        <v>7624.7999999999993</v>
      </c>
      <c r="T46" s="114">
        <f t="shared" si="38"/>
        <v>2541.6</v>
      </c>
      <c r="U46" s="114">
        <f t="shared" si="39"/>
        <v>2541.6</v>
      </c>
      <c r="V46" s="114">
        <f t="shared" si="40"/>
        <v>2541.6</v>
      </c>
      <c r="W46" s="114">
        <f t="shared" si="81"/>
        <v>0</v>
      </c>
      <c r="X46" s="114">
        <f t="shared" si="81"/>
        <v>0</v>
      </c>
      <c r="Y46" s="114">
        <f t="shared" si="81"/>
        <v>0</v>
      </c>
      <c r="Z46" s="131">
        <f t="shared" si="63"/>
        <v>7624.7999999999993</v>
      </c>
    </row>
    <row r="47" spans="1:26" ht="18" customHeight="1" x14ac:dyDescent="0.25">
      <c r="A47" s="190" t="s">
        <v>3</v>
      </c>
      <c r="B47" s="193" t="s">
        <v>128</v>
      </c>
      <c r="C47" s="196" t="s">
        <v>79</v>
      </c>
      <c r="D47" s="197"/>
      <c r="E47" s="58"/>
      <c r="F47" s="83">
        <f t="shared" ref="F47:R47" si="82">F48+F49+F50+F51+F52</f>
        <v>530914.30000000005</v>
      </c>
      <c r="G47" s="83">
        <f t="shared" si="82"/>
        <v>530914.30000000005</v>
      </c>
      <c r="H47" s="84">
        <f t="shared" si="82"/>
        <v>530914.30000000005</v>
      </c>
      <c r="I47" s="84">
        <f t="shared" ref="I47:K47" si="83">I48+I49+I50+I51+I52</f>
        <v>530914.30000000005</v>
      </c>
      <c r="J47" s="84">
        <f t="shared" si="83"/>
        <v>530914.30000000005</v>
      </c>
      <c r="K47" s="84">
        <f t="shared" si="83"/>
        <v>530914.30000000005</v>
      </c>
      <c r="L47" s="147">
        <f t="shared" si="61"/>
        <v>3185485.8</v>
      </c>
      <c r="M47" s="84">
        <f t="shared" si="82"/>
        <v>509969.2</v>
      </c>
      <c r="N47" s="84">
        <f t="shared" si="82"/>
        <v>509969.2</v>
      </c>
      <c r="O47" s="84">
        <f t="shared" si="82"/>
        <v>509969.2</v>
      </c>
      <c r="P47" s="84">
        <f t="shared" si="82"/>
        <v>530914.30000000005</v>
      </c>
      <c r="Q47" s="84">
        <f t="shared" si="82"/>
        <v>530914.30000000005</v>
      </c>
      <c r="R47" s="84">
        <f t="shared" si="82"/>
        <v>530914.30000000005</v>
      </c>
      <c r="S47" s="147">
        <f t="shared" si="62"/>
        <v>3122650.5</v>
      </c>
      <c r="T47" s="85">
        <f t="shared" si="38"/>
        <v>-20945.100000000035</v>
      </c>
      <c r="U47" s="85">
        <f t="shared" si="39"/>
        <v>-20945.100000000035</v>
      </c>
      <c r="V47" s="85">
        <f t="shared" si="40"/>
        <v>-20945.100000000035</v>
      </c>
      <c r="W47" s="85">
        <f t="shared" si="81"/>
        <v>0</v>
      </c>
      <c r="X47" s="85">
        <f t="shared" si="81"/>
        <v>0</v>
      </c>
      <c r="Y47" s="85">
        <f t="shared" si="81"/>
        <v>0</v>
      </c>
      <c r="Z47" s="130">
        <f t="shared" si="63"/>
        <v>-62835.300000000105</v>
      </c>
    </row>
    <row r="48" spans="1:26" ht="24.75" customHeight="1" x14ac:dyDescent="0.25">
      <c r="A48" s="191"/>
      <c r="B48" s="194"/>
      <c r="C48" s="102" t="s">
        <v>68</v>
      </c>
      <c r="D48" s="6" t="s">
        <v>16</v>
      </c>
      <c r="E48" s="18" t="s">
        <v>26</v>
      </c>
      <c r="F48" s="86">
        <v>209993.5</v>
      </c>
      <c r="G48" s="86">
        <v>209993.5</v>
      </c>
      <c r="H48" s="87">
        <v>209993.5</v>
      </c>
      <c r="I48" s="87">
        <v>209993.5</v>
      </c>
      <c r="J48" s="87">
        <v>209993.5</v>
      </c>
      <c r="K48" s="87">
        <v>209993.5</v>
      </c>
      <c r="L48" s="148">
        <f t="shared" si="61"/>
        <v>1259961</v>
      </c>
      <c r="M48" s="87">
        <v>200081.6</v>
      </c>
      <c r="N48" s="87">
        <v>200081.6</v>
      </c>
      <c r="O48" s="87">
        <v>200081.6</v>
      </c>
      <c r="P48" s="87">
        <v>209993.5</v>
      </c>
      <c r="Q48" s="87">
        <v>209993.5</v>
      </c>
      <c r="R48" s="87">
        <v>209993.5</v>
      </c>
      <c r="S48" s="148">
        <f t="shared" si="62"/>
        <v>1230225.3</v>
      </c>
      <c r="T48" s="87">
        <f t="shared" si="38"/>
        <v>-9911.8999999999942</v>
      </c>
      <c r="U48" s="87">
        <f t="shared" si="39"/>
        <v>-9911.8999999999942</v>
      </c>
      <c r="V48" s="87">
        <f t="shared" si="40"/>
        <v>-9911.8999999999942</v>
      </c>
      <c r="W48" s="87">
        <f t="shared" si="81"/>
        <v>0</v>
      </c>
      <c r="X48" s="87">
        <f t="shared" si="81"/>
        <v>0</v>
      </c>
      <c r="Y48" s="87">
        <f t="shared" si="81"/>
        <v>0</v>
      </c>
      <c r="Z48" s="127">
        <f t="shared" si="63"/>
        <v>-29735.699999999983</v>
      </c>
    </row>
    <row r="49" spans="1:26" ht="21" x14ac:dyDescent="0.25">
      <c r="A49" s="191"/>
      <c r="B49" s="194"/>
      <c r="C49" s="7" t="s">
        <v>69</v>
      </c>
      <c r="D49" s="6" t="s">
        <v>16</v>
      </c>
      <c r="E49" s="19" t="s">
        <v>27</v>
      </c>
      <c r="F49" s="86">
        <v>155328.4</v>
      </c>
      <c r="G49" s="86">
        <v>155328.4</v>
      </c>
      <c r="H49" s="87">
        <v>155328.4</v>
      </c>
      <c r="I49" s="87">
        <v>155328.4</v>
      </c>
      <c r="J49" s="87">
        <v>155328.4</v>
      </c>
      <c r="K49" s="87">
        <v>155328.4</v>
      </c>
      <c r="L49" s="148">
        <f t="shared" si="61"/>
        <v>931970.4</v>
      </c>
      <c r="M49" s="87">
        <v>145458.5</v>
      </c>
      <c r="N49" s="87">
        <v>145458.5</v>
      </c>
      <c r="O49" s="87">
        <v>145458.5</v>
      </c>
      <c r="P49" s="87">
        <v>155328.4</v>
      </c>
      <c r="Q49" s="87">
        <v>155328.4</v>
      </c>
      <c r="R49" s="87">
        <v>155328.4</v>
      </c>
      <c r="S49" s="148">
        <f t="shared" si="62"/>
        <v>902360.70000000007</v>
      </c>
      <c r="T49" s="87">
        <f t="shared" si="38"/>
        <v>-9869.8999999999942</v>
      </c>
      <c r="U49" s="87">
        <f t="shared" si="39"/>
        <v>-9869.8999999999942</v>
      </c>
      <c r="V49" s="87">
        <f t="shared" si="40"/>
        <v>-9869.8999999999942</v>
      </c>
      <c r="W49" s="87">
        <f t="shared" si="81"/>
        <v>0</v>
      </c>
      <c r="X49" s="87">
        <f t="shared" si="81"/>
        <v>0</v>
      </c>
      <c r="Y49" s="87">
        <f t="shared" si="81"/>
        <v>0</v>
      </c>
      <c r="Z49" s="127">
        <f t="shared" si="63"/>
        <v>-29609.699999999983</v>
      </c>
    </row>
    <row r="50" spans="1:26" ht="21" x14ac:dyDescent="0.25">
      <c r="A50" s="191"/>
      <c r="B50" s="194"/>
      <c r="C50" s="102" t="s">
        <v>70</v>
      </c>
      <c r="D50" s="6" t="s">
        <v>16</v>
      </c>
      <c r="E50" s="19" t="s">
        <v>28</v>
      </c>
      <c r="F50" s="86">
        <v>81228.600000000006</v>
      </c>
      <c r="G50" s="86">
        <v>81228.600000000006</v>
      </c>
      <c r="H50" s="87">
        <v>81228.600000000006</v>
      </c>
      <c r="I50" s="87">
        <v>81228.600000000006</v>
      </c>
      <c r="J50" s="87">
        <v>81228.600000000006</v>
      </c>
      <c r="K50" s="87">
        <v>81228.600000000006</v>
      </c>
      <c r="L50" s="148">
        <f t="shared" si="61"/>
        <v>487371.6</v>
      </c>
      <c r="M50" s="87">
        <v>76426</v>
      </c>
      <c r="N50" s="87">
        <v>76426</v>
      </c>
      <c r="O50" s="87">
        <v>76426</v>
      </c>
      <c r="P50" s="87">
        <v>81228.600000000006</v>
      </c>
      <c r="Q50" s="87">
        <v>81228.600000000006</v>
      </c>
      <c r="R50" s="87">
        <v>81228.600000000006</v>
      </c>
      <c r="S50" s="148">
        <f t="shared" si="62"/>
        <v>472963.79999999993</v>
      </c>
      <c r="T50" s="87">
        <f t="shared" si="38"/>
        <v>-4802.6000000000058</v>
      </c>
      <c r="U50" s="87">
        <f t="shared" si="39"/>
        <v>-4802.6000000000058</v>
      </c>
      <c r="V50" s="87">
        <f t="shared" si="40"/>
        <v>-4802.6000000000058</v>
      </c>
      <c r="W50" s="87">
        <f t="shared" si="81"/>
        <v>0</v>
      </c>
      <c r="X50" s="87">
        <f t="shared" si="81"/>
        <v>0</v>
      </c>
      <c r="Y50" s="87">
        <f t="shared" si="81"/>
        <v>0</v>
      </c>
      <c r="Z50" s="127">
        <f t="shared" si="63"/>
        <v>-14407.800000000017</v>
      </c>
    </row>
    <row r="51" spans="1:26" ht="21" x14ac:dyDescent="0.25">
      <c r="A51" s="191"/>
      <c r="B51" s="194"/>
      <c r="C51" s="8" t="s">
        <v>71</v>
      </c>
      <c r="D51" s="6" t="s">
        <v>16</v>
      </c>
      <c r="E51" s="19" t="s">
        <v>29</v>
      </c>
      <c r="F51" s="88">
        <v>84363.8</v>
      </c>
      <c r="G51" s="88">
        <v>84363.8</v>
      </c>
      <c r="H51" s="88">
        <v>84363.8</v>
      </c>
      <c r="I51" s="88">
        <v>84363.8</v>
      </c>
      <c r="J51" s="88">
        <v>84363.8</v>
      </c>
      <c r="K51" s="88">
        <v>84363.8</v>
      </c>
      <c r="L51" s="149">
        <f t="shared" si="61"/>
        <v>506182.8</v>
      </c>
      <c r="M51" s="88">
        <v>83435.899999999994</v>
      </c>
      <c r="N51" s="88">
        <v>83435.899999999994</v>
      </c>
      <c r="O51" s="88">
        <v>83435.899999999994</v>
      </c>
      <c r="P51" s="88">
        <v>84363.8</v>
      </c>
      <c r="Q51" s="88">
        <v>84363.8</v>
      </c>
      <c r="R51" s="88">
        <v>84363.8</v>
      </c>
      <c r="S51" s="149">
        <f t="shared" si="62"/>
        <v>503399.1</v>
      </c>
      <c r="T51" s="88">
        <f t="shared" si="38"/>
        <v>-927.90000000000873</v>
      </c>
      <c r="U51" s="88">
        <f t="shared" si="39"/>
        <v>-927.90000000000873</v>
      </c>
      <c r="V51" s="88">
        <f t="shared" si="40"/>
        <v>-927.90000000000873</v>
      </c>
      <c r="W51" s="88">
        <f t="shared" si="81"/>
        <v>0</v>
      </c>
      <c r="X51" s="88">
        <f t="shared" si="81"/>
        <v>0</v>
      </c>
      <c r="Y51" s="88">
        <f t="shared" si="81"/>
        <v>0</v>
      </c>
      <c r="Z51" s="127">
        <f t="shared" si="63"/>
        <v>-2783.7000000000262</v>
      </c>
    </row>
    <row r="52" spans="1:26" ht="21" x14ac:dyDescent="0.25">
      <c r="A52" s="192"/>
      <c r="B52" s="195"/>
      <c r="C52" s="5" t="s">
        <v>9</v>
      </c>
      <c r="D52" s="6" t="s">
        <v>16</v>
      </c>
      <c r="E52" s="19" t="s">
        <v>30</v>
      </c>
      <c r="F52" s="89">
        <v>0</v>
      </c>
      <c r="G52" s="89">
        <v>0</v>
      </c>
      <c r="H52" s="88">
        <v>0</v>
      </c>
      <c r="I52" s="88">
        <v>0</v>
      </c>
      <c r="J52" s="88">
        <v>0</v>
      </c>
      <c r="K52" s="88">
        <v>0</v>
      </c>
      <c r="L52" s="149">
        <f t="shared" si="61"/>
        <v>0</v>
      </c>
      <c r="M52" s="88">
        <v>4567.2</v>
      </c>
      <c r="N52" s="88">
        <v>4567.2</v>
      </c>
      <c r="O52" s="88">
        <v>4567.2</v>
      </c>
      <c r="P52" s="88">
        <v>0</v>
      </c>
      <c r="Q52" s="88">
        <v>0</v>
      </c>
      <c r="R52" s="88">
        <v>0</v>
      </c>
      <c r="S52" s="149">
        <f t="shared" si="62"/>
        <v>13701.599999999999</v>
      </c>
      <c r="T52" s="88">
        <f t="shared" si="38"/>
        <v>4567.2</v>
      </c>
      <c r="U52" s="88">
        <f t="shared" si="39"/>
        <v>4567.2</v>
      </c>
      <c r="V52" s="88">
        <f t="shared" si="40"/>
        <v>4567.2</v>
      </c>
      <c r="W52" s="88">
        <f t="shared" si="81"/>
        <v>0</v>
      </c>
      <c r="X52" s="88">
        <f t="shared" si="81"/>
        <v>0</v>
      </c>
      <c r="Y52" s="88">
        <f t="shared" si="81"/>
        <v>0</v>
      </c>
      <c r="Z52" s="127">
        <f t="shared" si="63"/>
        <v>13701.599999999999</v>
      </c>
    </row>
    <row r="53" spans="1:26" ht="129.75" customHeight="1" x14ac:dyDescent="0.25">
      <c r="A53" s="98" t="s">
        <v>24</v>
      </c>
      <c r="B53" s="99" t="s">
        <v>129</v>
      </c>
      <c r="C53" s="102" t="s">
        <v>10</v>
      </c>
      <c r="D53" s="101" t="s">
        <v>11</v>
      </c>
      <c r="E53" s="20" t="s">
        <v>31</v>
      </c>
      <c r="F53" s="87">
        <f>3139.63+102.37</f>
        <v>3242</v>
      </c>
      <c r="G53" s="87">
        <f t="shared" ref="G53:H53" si="84">3139.63+102.37</f>
        <v>3242</v>
      </c>
      <c r="H53" s="87">
        <f t="shared" si="84"/>
        <v>3242</v>
      </c>
      <c r="I53" s="87">
        <f t="shared" ref="I53:K53" si="85">3139.63+102.37</f>
        <v>3242</v>
      </c>
      <c r="J53" s="87">
        <f t="shared" si="85"/>
        <v>3242</v>
      </c>
      <c r="K53" s="87">
        <f t="shared" si="85"/>
        <v>3242</v>
      </c>
      <c r="L53" s="148">
        <f>SUM(F53:K53)</f>
        <v>19452</v>
      </c>
      <c r="M53" s="87">
        <v>4487</v>
      </c>
      <c r="N53" s="87">
        <v>4487</v>
      </c>
      <c r="O53" s="87">
        <v>4487</v>
      </c>
      <c r="P53" s="87">
        <f t="shared" ref="P53:R53" si="86">3139.63+102.37</f>
        <v>3242</v>
      </c>
      <c r="Q53" s="87">
        <f t="shared" si="86"/>
        <v>3242</v>
      </c>
      <c r="R53" s="87">
        <f t="shared" si="86"/>
        <v>3242</v>
      </c>
      <c r="S53" s="148">
        <f t="shared" si="62"/>
        <v>23187</v>
      </c>
      <c r="T53" s="87">
        <f t="shared" si="38"/>
        <v>1245</v>
      </c>
      <c r="U53" s="87">
        <f t="shared" si="39"/>
        <v>1245</v>
      </c>
      <c r="V53" s="87">
        <f t="shared" si="40"/>
        <v>1245</v>
      </c>
      <c r="W53" s="87">
        <f t="shared" si="81"/>
        <v>0</v>
      </c>
      <c r="X53" s="87">
        <f t="shared" si="81"/>
        <v>0</v>
      </c>
      <c r="Y53" s="87">
        <f t="shared" si="81"/>
        <v>0</v>
      </c>
      <c r="Z53" s="127">
        <f t="shared" si="63"/>
        <v>3735</v>
      </c>
    </row>
    <row r="54" spans="1:26" ht="18.75" customHeight="1" x14ac:dyDescent="0.25">
      <c r="A54" s="200" t="s">
        <v>38</v>
      </c>
      <c r="B54" s="203" t="s">
        <v>12</v>
      </c>
      <c r="C54" s="196" t="s">
        <v>79</v>
      </c>
      <c r="D54" s="197"/>
      <c r="E54" s="20"/>
      <c r="F54" s="87">
        <f t="shared" ref="F54:K54" si="87">SUM(F55:F57)</f>
        <v>838471</v>
      </c>
      <c r="G54" s="87">
        <f t="shared" si="87"/>
        <v>838471</v>
      </c>
      <c r="H54" s="87">
        <f t="shared" si="87"/>
        <v>838471</v>
      </c>
      <c r="I54" s="87">
        <f t="shared" si="87"/>
        <v>838471</v>
      </c>
      <c r="J54" s="87">
        <f t="shared" si="87"/>
        <v>838471</v>
      </c>
      <c r="K54" s="87">
        <f t="shared" si="87"/>
        <v>838471</v>
      </c>
      <c r="L54" s="148">
        <f>SUM(F54:K54)</f>
        <v>5030826</v>
      </c>
      <c r="M54" s="87">
        <f t="shared" ref="M54" si="88">SUM(M55:M57)</f>
        <v>896547</v>
      </c>
      <c r="N54" s="87">
        <f t="shared" ref="N54" si="89">SUM(N55:N57)</f>
        <v>896547</v>
      </c>
      <c r="O54" s="87">
        <f t="shared" ref="O54" si="90">SUM(O55:O57)</f>
        <v>896547</v>
      </c>
      <c r="P54" s="87">
        <f t="shared" ref="P54" si="91">SUM(P55:P57)</f>
        <v>838471</v>
      </c>
      <c r="Q54" s="87">
        <f t="shared" ref="Q54" si="92">SUM(Q55:Q57)</f>
        <v>838471</v>
      </c>
      <c r="R54" s="87">
        <f t="shared" ref="R54" si="93">SUM(R55:R57)</f>
        <v>838471</v>
      </c>
      <c r="S54" s="148">
        <f t="shared" si="62"/>
        <v>5205054</v>
      </c>
      <c r="T54" s="87">
        <f t="shared" ref="T54" si="94">SUM(T55:T57)</f>
        <v>58076</v>
      </c>
      <c r="U54" s="87">
        <f t="shared" ref="U54" si="95">SUM(U55:U57)</f>
        <v>58076</v>
      </c>
      <c r="V54" s="87">
        <f t="shared" ref="V54" si="96">SUM(V55:V57)</f>
        <v>58076</v>
      </c>
      <c r="W54" s="87">
        <f t="shared" ref="W54" si="97">SUM(W55:W57)</f>
        <v>0</v>
      </c>
      <c r="X54" s="87">
        <f t="shared" ref="X54" si="98">SUM(X55:X57)</f>
        <v>0</v>
      </c>
      <c r="Y54" s="87">
        <f t="shared" ref="Y54" si="99">SUM(Y55:Y57)</f>
        <v>0</v>
      </c>
      <c r="Z54" s="127">
        <f t="shared" si="63"/>
        <v>174228</v>
      </c>
    </row>
    <row r="55" spans="1:26" ht="34.5" customHeight="1" x14ac:dyDescent="0.25">
      <c r="A55" s="201"/>
      <c r="B55" s="204"/>
      <c r="C55" s="206" t="s">
        <v>10</v>
      </c>
      <c r="D55" s="119" t="s">
        <v>11</v>
      </c>
      <c r="E55" s="20" t="s">
        <v>32</v>
      </c>
      <c r="F55" s="87">
        <f>367268+7530</f>
        <v>374798</v>
      </c>
      <c r="G55" s="87">
        <f t="shared" ref="G55:H55" si="100">367268+7530</f>
        <v>374798</v>
      </c>
      <c r="H55" s="87">
        <f t="shared" si="100"/>
        <v>374798</v>
      </c>
      <c r="I55" s="87">
        <f t="shared" ref="I55:K55" si="101">367268+7530</f>
        <v>374798</v>
      </c>
      <c r="J55" s="87">
        <f t="shared" si="101"/>
        <v>374798</v>
      </c>
      <c r="K55" s="87">
        <f t="shared" si="101"/>
        <v>374798</v>
      </c>
      <c r="L55" s="148">
        <f t="shared" si="61"/>
        <v>2248788</v>
      </c>
      <c r="M55" s="87">
        <v>373172</v>
      </c>
      <c r="N55" s="87">
        <v>373172</v>
      </c>
      <c r="O55" s="87">
        <v>373172</v>
      </c>
      <c r="P55" s="87">
        <f t="shared" ref="P55:R55" si="102">367268+7530</f>
        <v>374798</v>
      </c>
      <c r="Q55" s="87">
        <f t="shared" si="102"/>
        <v>374798</v>
      </c>
      <c r="R55" s="87">
        <f t="shared" si="102"/>
        <v>374798</v>
      </c>
      <c r="S55" s="148">
        <f t="shared" si="62"/>
        <v>2243910</v>
      </c>
      <c r="T55" s="87">
        <f t="shared" si="38"/>
        <v>-1626</v>
      </c>
      <c r="U55" s="87">
        <f t="shared" si="39"/>
        <v>-1626</v>
      </c>
      <c r="V55" s="87">
        <f t="shared" si="40"/>
        <v>-1626</v>
      </c>
      <c r="W55" s="87">
        <f t="shared" si="81"/>
        <v>0</v>
      </c>
      <c r="X55" s="87">
        <f t="shared" si="81"/>
        <v>0</v>
      </c>
      <c r="Y55" s="87">
        <f t="shared" si="81"/>
        <v>0</v>
      </c>
      <c r="Z55" s="127">
        <f t="shared" si="63"/>
        <v>-4878</v>
      </c>
    </row>
    <row r="56" spans="1:26" ht="33" customHeight="1" x14ac:dyDescent="0.25">
      <c r="A56" s="201"/>
      <c r="B56" s="204"/>
      <c r="C56" s="207"/>
      <c r="D56" s="119" t="s">
        <v>11</v>
      </c>
      <c r="E56" s="20" t="s">
        <v>34</v>
      </c>
      <c r="F56" s="87">
        <v>437152</v>
      </c>
      <c r="G56" s="87">
        <v>437152</v>
      </c>
      <c r="H56" s="87">
        <v>437152</v>
      </c>
      <c r="I56" s="87">
        <v>437152</v>
      </c>
      <c r="J56" s="87">
        <v>437152</v>
      </c>
      <c r="K56" s="87">
        <v>437152</v>
      </c>
      <c r="L56" s="148">
        <f t="shared" si="61"/>
        <v>2622912</v>
      </c>
      <c r="M56" s="87">
        <v>493932</v>
      </c>
      <c r="N56" s="87">
        <v>493932</v>
      </c>
      <c r="O56" s="87">
        <v>493932</v>
      </c>
      <c r="P56" s="87">
        <v>437152</v>
      </c>
      <c r="Q56" s="87">
        <v>437152</v>
      </c>
      <c r="R56" s="87">
        <v>437152</v>
      </c>
      <c r="S56" s="148">
        <f t="shared" si="62"/>
        <v>2793252</v>
      </c>
      <c r="T56" s="87">
        <f t="shared" si="38"/>
        <v>56780</v>
      </c>
      <c r="U56" s="87">
        <f t="shared" si="39"/>
        <v>56780</v>
      </c>
      <c r="V56" s="87">
        <f t="shared" si="40"/>
        <v>56780</v>
      </c>
      <c r="W56" s="87">
        <f t="shared" si="81"/>
        <v>0</v>
      </c>
      <c r="X56" s="87">
        <f t="shared" si="81"/>
        <v>0</v>
      </c>
      <c r="Y56" s="87">
        <f t="shared" si="81"/>
        <v>0</v>
      </c>
      <c r="Z56" s="127">
        <f t="shared" si="63"/>
        <v>170340</v>
      </c>
    </row>
    <row r="57" spans="1:26" ht="32.25" customHeight="1" x14ac:dyDescent="0.25">
      <c r="A57" s="202"/>
      <c r="B57" s="205"/>
      <c r="C57" s="208"/>
      <c r="D57" s="119" t="s">
        <v>11</v>
      </c>
      <c r="E57" s="20" t="s">
        <v>49</v>
      </c>
      <c r="F57" s="87">
        <v>26521</v>
      </c>
      <c r="G57" s="87">
        <v>26521</v>
      </c>
      <c r="H57" s="87">
        <v>26521</v>
      </c>
      <c r="I57" s="87">
        <v>26521</v>
      </c>
      <c r="J57" s="87">
        <v>26521</v>
      </c>
      <c r="K57" s="87">
        <v>26521</v>
      </c>
      <c r="L57" s="148">
        <f t="shared" si="61"/>
        <v>159126</v>
      </c>
      <c r="M57" s="87">
        <v>29443</v>
      </c>
      <c r="N57" s="87">
        <v>29443</v>
      </c>
      <c r="O57" s="87">
        <v>29443</v>
      </c>
      <c r="P57" s="87">
        <v>26521</v>
      </c>
      <c r="Q57" s="87">
        <v>26521</v>
      </c>
      <c r="R57" s="87">
        <v>26521</v>
      </c>
      <c r="S57" s="148">
        <f t="shared" si="62"/>
        <v>167892</v>
      </c>
      <c r="T57" s="87">
        <f t="shared" si="38"/>
        <v>2922</v>
      </c>
      <c r="U57" s="87">
        <f t="shared" si="39"/>
        <v>2922</v>
      </c>
      <c r="V57" s="87">
        <f t="shared" si="40"/>
        <v>2922</v>
      </c>
      <c r="W57" s="87">
        <f t="shared" si="81"/>
        <v>0</v>
      </c>
      <c r="X57" s="87">
        <f t="shared" si="81"/>
        <v>0</v>
      </c>
      <c r="Y57" s="87">
        <f t="shared" si="81"/>
        <v>0</v>
      </c>
      <c r="Z57" s="127">
        <f t="shared" si="63"/>
        <v>8766</v>
      </c>
    </row>
    <row r="58" spans="1:26" ht="36" x14ac:dyDescent="0.25">
      <c r="A58" s="98" t="s">
        <v>95</v>
      </c>
      <c r="B58" s="12" t="s">
        <v>13</v>
      </c>
      <c r="C58" s="5" t="s">
        <v>10</v>
      </c>
      <c r="D58" s="101" t="s">
        <v>11</v>
      </c>
      <c r="E58" s="20" t="s">
        <v>33</v>
      </c>
      <c r="F58" s="87">
        <f>5925+411</f>
        <v>6336</v>
      </c>
      <c r="G58" s="87">
        <f t="shared" ref="G58:H58" si="103">5925+411</f>
        <v>6336</v>
      </c>
      <c r="H58" s="87">
        <f t="shared" si="103"/>
        <v>6336</v>
      </c>
      <c r="I58" s="87">
        <f t="shared" ref="I58:K58" si="104">5925+411</f>
        <v>6336</v>
      </c>
      <c r="J58" s="87">
        <f t="shared" si="104"/>
        <v>6336</v>
      </c>
      <c r="K58" s="87">
        <f t="shared" si="104"/>
        <v>6336</v>
      </c>
      <c r="L58" s="148">
        <f t="shared" si="61"/>
        <v>38016</v>
      </c>
      <c r="M58" s="87">
        <v>6336</v>
      </c>
      <c r="N58" s="87">
        <v>6336</v>
      </c>
      <c r="O58" s="87">
        <v>6336</v>
      </c>
      <c r="P58" s="87">
        <f t="shared" ref="P58:R58" si="105">5925+411</f>
        <v>6336</v>
      </c>
      <c r="Q58" s="87">
        <f t="shared" si="105"/>
        <v>6336</v>
      </c>
      <c r="R58" s="87">
        <f t="shared" si="105"/>
        <v>6336</v>
      </c>
      <c r="S58" s="148">
        <f t="shared" si="62"/>
        <v>38016</v>
      </c>
      <c r="T58" s="87">
        <f t="shared" si="38"/>
        <v>0</v>
      </c>
      <c r="U58" s="87">
        <f t="shared" si="39"/>
        <v>0</v>
      </c>
      <c r="V58" s="87">
        <f t="shared" si="40"/>
        <v>0</v>
      </c>
      <c r="W58" s="87">
        <f t="shared" si="81"/>
        <v>0</v>
      </c>
      <c r="X58" s="87">
        <f t="shared" si="81"/>
        <v>0</v>
      </c>
      <c r="Y58" s="87">
        <f t="shared" si="81"/>
        <v>0</v>
      </c>
      <c r="Z58" s="127">
        <f t="shared" si="63"/>
        <v>0</v>
      </c>
    </row>
    <row r="59" spans="1:26" ht="36" x14ac:dyDescent="0.25">
      <c r="A59" s="98" t="s">
        <v>96</v>
      </c>
      <c r="B59" s="102" t="s">
        <v>20</v>
      </c>
      <c r="C59" s="5" t="s">
        <v>10</v>
      </c>
      <c r="D59" s="101" t="s">
        <v>11</v>
      </c>
      <c r="E59" s="20" t="s">
        <v>35</v>
      </c>
      <c r="F59" s="87">
        <v>6836</v>
      </c>
      <c r="G59" s="87">
        <v>6836</v>
      </c>
      <c r="H59" s="87">
        <v>6836</v>
      </c>
      <c r="I59" s="87">
        <v>6836</v>
      </c>
      <c r="J59" s="87">
        <v>6836</v>
      </c>
      <c r="K59" s="87">
        <v>6836</v>
      </c>
      <c r="L59" s="148">
        <f t="shared" si="61"/>
        <v>41016</v>
      </c>
      <c r="M59" s="87">
        <v>6860</v>
      </c>
      <c r="N59" s="87">
        <v>6860</v>
      </c>
      <c r="O59" s="87">
        <v>6860</v>
      </c>
      <c r="P59" s="87">
        <v>6836</v>
      </c>
      <c r="Q59" s="87">
        <v>6836</v>
      </c>
      <c r="R59" s="87">
        <v>6836</v>
      </c>
      <c r="S59" s="148">
        <f t="shared" si="62"/>
        <v>41088</v>
      </c>
      <c r="T59" s="87">
        <f t="shared" si="38"/>
        <v>24</v>
      </c>
      <c r="U59" s="87">
        <f t="shared" si="39"/>
        <v>24</v>
      </c>
      <c r="V59" s="87">
        <f t="shared" si="40"/>
        <v>24</v>
      </c>
      <c r="W59" s="87">
        <f t="shared" si="81"/>
        <v>0</v>
      </c>
      <c r="X59" s="87">
        <f t="shared" si="81"/>
        <v>0</v>
      </c>
      <c r="Y59" s="87">
        <f t="shared" si="81"/>
        <v>0</v>
      </c>
      <c r="Z59" s="127">
        <f t="shared" si="63"/>
        <v>72</v>
      </c>
    </row>
    <row r="60" spans="1:26" ht="60" x14ac:dyDescent="0.25">
      <c r="A60" s="98" t="s">
        <v>97</v>
      </c>
      <c r="B60" s="102" t="s">
        <v>22</v>
      </c>
      <c r="C60" s="5" t="s">
        <v>10</v>
      </c>
      <c r="D60" s="101" t="s">
        <v>11</v>
      </c>
      <c r="E60" s="20" t="s">
        <v>36</v>
      </c>
      <c r="F60" s="87">
        <v>5186</v>
      </c>
      <c r="G60" s="87">
        <v>5186</v>
      </c>
      <c r="H60" s="87">
        <v>5186</v>
      </c>
      <c r="I60" s="87">
        <v>5186</v>
      </c>
      <c r="J60" s="87">
        <v>5186</v>
      </c>
      <c r="K60" s="87">
        <v>5186</v>
      </c>
      <c r="L60" s="148">
        <f t="shared" si="61"/>
        <v>31116</v>
      </c>
      <c r="M60" s="87">
        <v>4069</v>
      </c>
      <c r="N60" s="87">
        <v>4069</v>
      </c>
      <c r="O60" s="87">
        <v>4069</v>
      </c>
      <c r="P60" s="87">
        <v>5186</v>
      </c>
      <c r="Q60" s="87">
        <v>5186</v>
      </c>
      <c r="R60" s="87">
        <v>5186</v>
      </c>
      <c r="S60" s="148">
        <f t="shared" si="62"/>
        <v>27765</v>
      </c>
      <c r="T60" s="87">
        <f t="shared" si="38"/>
        <v>-1117</v>
      </c>
      <c r="U60" s="87">
        <f t="shared" si="39"/>
        <v>-1117</v>
      </c>
      <c r="V60" s="87">
        <f t="shared" si="40"/>
        <v>-1117</v>
      </c>
      <c r="W60" s="87">
        <f t="shared" si="81"/>
        <v>0</v>
      </c>
      <c r="X60" s="87">
        <f t="shared" si="81"/>
        <v>0</v>
      </c>
      <c r="Y60" s="87">
        <f t="shared" si="81"/>
        <v>0</v>
      </c>
      <c r="Z60" s="127">
        <f t="shared" si="63"/>
        <v>-3351</v>
      </c>
    </row>
    <row r="61" spans="1:26" ht="105" customHeight="1" x14ac:dyDescent="0.25">
      <c r="A61" s="98" t="s">
        <v>98</v>
      </c>
      <c r="B61" s="102" t="s">
        <v>23</v>
      </c>
      <c r="C61" s="5" t="s">
        <v>10</v>
      </c>
      <c r="D61" s="101" t="s">
        <v>15</v>
      </c>
      <c r="E61" s="20" t="s">
        <v>37</v>
      </c>
      <c r="F61" s="87">
        <v>36716</v>
      </c>
      <c r="G61" s="87">
        <v>36716</v>
      </c>
      <c r="H61" s="87">
        <v>36716</v>
      </c>
      <c r="I61" s="87">
        <v>36716</v>
      </c>
      <c r="J61" s="87">
        <v>36716</v>
      </c>
      <c r="K61" s="87">
        <v>36716</v>
      </c>
      <c r="L61" s="148">
        <f t="shared" si="61"/>
        <v>220296</v>
      </c>
      <c r="M61" s="87">
        <v>0</v>
      </c>
      <c r="N61" s="87">
        <v>0</v>
      </c>
      <c r="O61" s="87">
        <v>0</v>
      </c>
      <c r="P61" s="87">
        <v>36716</v>
      </c>
      <c r="Q61" s="87">
        <v>36716</v>
      </c>
      <c r="R61" s="87">
        <v>36716</v>
      </c>
      <c r="S61" s="148">
        <f t="shared" si="62"/>
        <v>110148</v>
      </c>
      <c r="T61" s="87">
        <f t="shared" si="38"/>
        <v>-36716</v>
      </c>
      <c r="U61" s="87">
        <f t="shared" si="39"/>
        <v>-36716</v>
      </c>
      <c r="V61" s="87">
        <f t="shared" si="40"/>
        <v>-36716</v>
      </c>
      <c r="W61" s="87">
        <f t="shared" si="81"/>
        <v>0</v>
      </c>
      <c r="X61" s="87">
        <f t="shared" si="81"/>
        <v>0</v>
      </c>
      <c r="Y61" s="87">
        <f t="shared" si="81"/>
        <v>0</v>
      </c>
      <c r="Z61" s="127">
        <f t="shared" si="63"/>
        <v>-110148</v>
      </c>
    </row>
    <row r="62" spans="1:26" ht="60" x14ac:dyDescent="0.25">
      <c r="A62" s="98" t="s">
        <v>99</v>
      </c>
      <c r="B62" s="109" t="s">
        <v>86</v>
      </c>
      <c r="C62" s="109" t="s">
        <v>10</v>
      </c>
      <c r="D62" s="109" t="s">
        <v>15</v>
      </c>
      <c r="E62" s="2" t="s">
        <v>88</v>
      </c>
      <c r="F62" s="87">
        <v>1328</v>
      </c>
      <c r="G62" s="87">
        <v>1328</v>
      </c>
      <c r="H62" s="87">
        <v>1328</v>
      </c>
      <c r="I62" s="87">
        <v>1328</v>
      </c>
      <c r="J62" s="87">
        <v>1328</v>
      </c>
      <c r="K62" s="87">
        <v>1328</v>
      </c>
      <c r="L62" s="148">
        <f t="shared" si="61"/>
        <v>7968</v>
      </c>
      <c r="M62" s="87">
        <v>0</v>
      </c>
      <c r="N62" s="87">
        <v>0</v>
      </c>
      <c r="O62" s="87">
        <v>0</v>
      </c>
      <c r="P62" s="87">
        <v>1328</v>
      </c>
      <c r="Q62" s="87">
        <v>1328</v>
      </c>
      <c r="R62" s="87">
        <v>1328</v>
      </c>
      <c r="S62" s="148">
        <f t="shared" si="62"/>
        <v>3984</v>
      </c>
      <c r="T62" s="87">
        <f t="shared" ref="T62:T80" si="106">M62-F62</f>
        <v>-1328</v>
      </c>
      <c r="U62" s="87">
        <f t="shared" ref="U62:U80" si="107">N62-G62</f>
        <v>-1328</v>
      </c>
      <c r="V62" s="87">
        <f t="shared" ref="V62:V80" si="108">O62-H62</f>
        <v>-1328</v>
      </c>
      <c r="W62" s="87">
        <f t="shared" ref="W62:Y79" si="109">P62-I62</f>
        <v>0</v>
      </c>
      <c r="X62" s="87">
        <f t="shared" si="109"/>
        <v>0</v>
      </c>
      <c r="Y62" s="87">
        <f t="shared" si="109"/>
        <v>0</v>
      </c>
      <c r="Z62" s="127">
        <f t="shared" si="63"/>
        <v>-3984</v>
      </c>
    </row>
    <row r="63" spans="1:26" ht="60" x14ac:dyDescent="0.25">
      <c r="A63" s="98" t="s">
        <v>100</v>
      </c>
      <c r="B63" s="12" t="s">
        <v>14</v>
      </c>
      <c r="C63" s="5" t="s">
        <v>10</v>
      </c>
      <c r="D63" s="101" t="s">
        <v>11</v>
      </c>
      <c r="E63" s="13" t="s">
        <v>45</v>
      </c>
      <c r="F63" s="71">
        <v>28516</v>
      </c>
      <c r="G63" s="87">
        <v>28516</v>
      </c>
      <c r="H63" s="87">
        <v>28516</v>
      </c>
      <c r="I63" s="87">
        <v>28516</v>
      </c>
      <c r="J63" s="87">
        <v>28516</v>
      </c>
      <c r="K63" s="87">
        <v>28516</v>
      </c>
      <c r="L63" s="148">
        <f t="shared" si="61"/>
        <v>171096</v>
      </c>
      <c r="M63" s="71">
        <v>27429</v>
      </c>
      <c r="N63" s="71">
        <v>27429</v>
      </c>
      <c r="O63" s="71">
        <v>27429</v>
      </c>
      <c r="P63" s="87">
        <v>28516</v>
      </c>
      <c r="Q63" s="87">
        <v>28516</v>
      </c>
      <c r="R63" s="87">
        <v>28516</v>
      </c>
      <c r="S63" s="148">
        <f t="shared" si="62"/>
        <v>167835</v>
      </c>
      <c r="T63" s="71">
        <f t="shared" si="106"/>
        <v>-1087</v>
      </c>
      <c r="U63" s="71">
        <f t="shared" si="107"/>
        <v>-1087</v>
      </c>
      <c r="V63" s="71">
        <f t="shared" si="108"/>
        <v>-1087</v>
      </c>
      <c r="W63" s="71">
        <f t="shared" si="109"/>
        <v>0</v>
      </c>
      <c r="X63" s="71">
        <f t="shared" si="109"/>
        <v>0</v>
      </c>
      <c r="Y63" s="71">
        <f t="shared" si="109"/>
        <v>0</v>
      </c>
      <c r="Z63" s="127">
        <f t="shared" si="63"/>
        <v>-3261</v>
      </c>
    </row>
    <row r="64" spans="1:26" ht="36" x14ac:dyDescent="0.25">
      <c r="A64" s="98" t="s">
        <v>101</v>
      </c>
      <c r="B64" s="102" t="s">
        <v>67</v>
      </c>
      <c r="C64" s="5" t="s">
        <v>10</v>
      </c>
      <c r="D64" s="101" t="s">
        <v>11</v>
      </c>
      <c r="E64" s="13" t="s">
        <v>89</v>
      </c>
      <c r="F64" s="87">
        <v>30083</v>
      </c>
      <c r="G64" s="87">
        <v>30083</v>
      </c>
      <c r="H64" s="87">
        <v>30083</v>
      </c>
      <c r="I64" s="87">
        <v>30083</v>
      </c>
      <c r="J64" s="87">
        <v>30083</v>
      </c>
      <c r="K64" s="87">
        <v>30083</v>
      </c>
      <c r="L64" s="148">
        <f t="shared" si="61"/>
        <v>180498</v>
      </c>
      <c r="M64" s="87">
        <v>35897</v>
      </c>
      <c r="N64" s="87">
        <v>35897</v>
      </c>
      <c r="O64" s="87">
        <v>35897</v>
      </c>
      <c r="P64" s="87">
        <v>30083</v>
      </c>
      <c r="Q64" s="87">
        <v>30083</v>
      </c>
      <c r="R64" s="87">
        <v>30083</v>
      </c>
      <c r="S64" s="148">
        <f t="shared" si="62"/>
        <v>197940</v>
      </c>
      <c r="T64" s="87">
        <f t="shared" si="106"/>
        <v>5814</v>
      </c>
      <c r="U64" s="87">
        <f t="shared" si="107"/>
        <v>5814</v>
      </c>
      <c r="V64" s="87">
        <f t="shared" si="108"/>
        <v>5814</v>
      </c>
      <c r="W64" s="87">
        <f t="shared" si="109"/>
        <v>0</v>
      </c>
      <c r="X64" s="87">
        <f t="shared" si="109"/>
        <v>0</v>
      </c>
      <c r="Y64" s="87">
        <f t="shared" si="109"/>
        <v>0</v>
      </c>
      <c r="Z64" s="127">
        <f t="shared" si="63"/>
        <v>17442</v>
      </c>
    </row>
    <row r="65" spans="1:26" x14ac:dyDescent="0.25">
      <c r="A65" s="200" t="s">
        <v>102</v>
      </c>
      <c r="B65" s="203" t="s">
        <v>21</v>
      </c>
      <c r="C65" s="196" t="s">
        <v>79</v>
      </c>
      <c r="D65" s="197"/>
      <c r="E65" s="13"/>
      <c r="F65" s="87">
        <f>SUM(F66:F68)</f>
        <v>66873.7</v>
      </c>
      <c r="G65" s="87">
        <f t="shared" ref="G65" si="110">SUM(G66:G68)</f>
        <v>66873.7</v>
      </c>
      <c r="H65" s="87">
        <f t="shared" ref="H65" si="111">SUM(H66:H68)</f>
        <v>66873.7</v>
      </c>
      <c r="I65" s="87">
        <f t="shared" ref="I65" si="112">SUM(I66:I68)</f>
        <v>66873.7</v>
      </c>
      <c r="J65" s="87">
        <f t="shared" ref="J65" si="113">SUM(J66:J68)</f>
        <v>66873.7</v>
      </c>
      <c r="K65" s="87">
        <f t="shared" ref="K65" si="114">SUM(K66:K68)</f>
        <v>66873.7</v>
      </c>
      <c r="L65" s="148">
        <f t="shared" si="61"/>
        <v>401242.2</v>
      </c>
      <c r="M65" s="87">
        <f>SUM(M66:M68)</f>
        <v>69221.2</v>
      </c>
      <c r="N65" s="87">
        <f t="shared" ref="N65" si="115">SUM(N66:N68)</f>
        <v>62346.5</v>
      </c>
      <c r="O65" s="87">
        <f t="shared" ref="O65" si="116">SUM(O66:O68)</f>
        <v>59841.4</v>
      </c>
      <c r="P65" s="87">
        <f t="shared" ref="P65" si="117">SUM(P66:P68)</f>
        <v>66873.7</v>
      </c>
      <c r="Q65" s="87">
        <f t="shared" ref="Q65" si="118">SUM(Q66:Q68)</f>
        <v>66873.7</v>
      </c>
      <c r="R65" s="87">
        <f t="shared" ref="R65" si="119">SUM(R66:R68)</f>
        <v>66873.7</v>
      </c>
      <c r="S65" s="148">
        <f t="shared" si="62"/>
        <v>392030.2</v>
      </c>
      <c r="T65" s="87">
        <f>SUM(T66:T68)</f>
        <v>2347.4999999999973</v>
      </c>
      <c r="U65" s="87">
        <f t="shared" ref="U65" si="120">SUM(U66:U68)</f>
        <v>-4527.1999999999971</v>
      </c>
      <c r="V65" s="87">
        <f t="shared" ref="V65" si="121">SUM(V66:V68)</f>
        <v>-7032.3000000000011</v>
      </c>
      <c r="W65" s="87">
        <f t="shared" ref="W65" si="122">SUM(W66:W68)</f>
        <v>0</v>
      </c>
      <c r="X65" s="87">
        <f t="shared" ref="X65" si="123">SUM(X66:X68)</f>
        <v>0</v>
      </c>
      <c r="Y65" s="87">
        <f t="shared" ref="Y65" si="124">SUM(Y66:Y68)</f>
        <v>0</v>
      </c>
      <c r="Z65" s="127">
        <f t="shared" si="63"/>
        <v>-9212</v>
      </c>
    </row>
    <row r="66" spans="1:26" ht="22.5" customHeight="1" x14ac:dyDescent="0.25">
      <c r="A66" s="201"/>
      <c r="B66" s="204"/>
      <c r="C66" s="174" t="s">
        <v>10</v>
      </c>
      <c r="D66" s="119" t="s">
        <v>16</v>
      </c>
      <c r="E66" s="117" t="s">
        <v>46</v>
      </c>
      <c r="F66" s="120">
        <v>668.7</v>
      </c>
      <c r="G66" s="71">
        <v>668.7</v>
      </c>
      <c r="H66" s="71">
        <v>668.7</v>
      </c>
      <c r="I66" s="71">
        <v>668.7</v>
      </c>
      <c r="J66" s="71">
        <v>668.7</v>
      </c>
      <c r="K66" s="71">
        <v>668.7</v>
      </c>
      <c r="L66" s="142">
        <f t="shared" si="61"/>
        <v>4012.2</v>
      </c>
      <c r="M66" s="71">
        <v>692.2</v>
      </c>
      <c r="N66" s="71">
        <v>623.5</v>
      </c>
      <c r="O66" s="71">
        <v>598.4</v>
      </c>
      <c r="P66" s="71">
        <v>668.7</v>
      </c>
      <c r="Q66" s="71">
        <v>668.7</v>
      </c>
      <c r="R66" s="71">
        <v>668.7</v>
      </c>
      <c r="S66" s="142">
        <f t="shared" si="62"/>
        <v>3920.2</v>
      </c>
      <c r="T66" s="71">
        <f t="shared" si="106"/>
        <v>23.5</v>
      </c>
      <c r="U66" s="71">
        <f t="shared" si="107"/>
        <v>-45.200000000000045</v>
      </c>
      <c r="V66" s="71">
        <f t="shared" si="108"/>
        <v>-70.300000000000068</v>
      </c>
      <c r="W66" s="71">
        <f t="shared" si="109"/>
        <v>0</v>
      </c>
      <c r="X66" s="71">
        <f t="shared" si="109"/>
        <v>0</v>
      </c>
      <c r="Y66" s="71">
        <f t="shared" si="109"/>
        <v>0</v>
      </c>
      <c r="Z66" s="127">
        <f t="shared" si="63"/>
        <v>-92.000000000000114</v>
      </c>
    </row>
    <row r="67" spans="1:26" ht="22.5" x14ac:dyDescent="0.25">
      <c r="A67" s="201"/>
      <c r="B67" s="204"/>
      <c r="C67" s="174"/>
      <c r="D67" s="119" t="s">
        <v>11</v>
      </c>
      <c r="E67" s="117" t="s">
        <v>46</v>
      </c>
      <c r="F67" s="120">
        <v>662</v>
      </c>
      <c r="G67" s="71">
        <v>662</v>
      </c>
      <c r="H67" s="71">
        <v>662</v>
      </c>
      <c r="I67" s="71">
        <v>662</v>
      </c>
      <c r="J67" s="71">
        <v>662</v>
      </c>
      <c r="K67" s="71">
        <v>662</v>
      </c>
      <c r="L67" s="142">
        <f t="shared" si="61"/>
        <v>3972</v>
      </c>
      <c r="M67" s="71">
        <v>685.3</v>
      </c>
      <c r="N67" s="71">
        <v>617.20000000000005</v>
      </c>
      <c r="O67" s="71">
        <v>592.4</v>
      </c>
      <c r="P67" s="71">
        <v>662</v>
      </c>
      <c r="Q67" s="71">
        <v>662</v>
      </c>
      <c r="R67" s="71">
        <v>662</v>
      </c>
      <c r="S67" s="142">
        <f t="shared" si="62"/>
        <v>3880.9</v>
      </c>
      <c r="T67" s="71">
        <f t="shared" si="106"/>
        <v>23.299999999999955</v>
      </c>
      <c r="U67" s="71">
        <f t="shared" si="107"/>
        <v>-44.799999999999955</v>
      </c>
      <c r="V67" s="71">
        <f t="shared" si="108"/>
        <v>-69.600000000000023</v>
      </c>
      <c r="W67" s="71">
        <f t="shared" si="109"/>
        <v>0</v>
      </c>
      <c r="X67" s="71">
        <f t="shared" si="109"/>
        <v>0</v>
      </c>
      <c r="Y67" s="71">
        <f t="shared" si="109"/>
        <v>0</v>
      </c>
      <c r="Z67" s="127">
        <f t="shared" si="63"/>
        <v>-91.100000000000023</v>
      </c>
    </row>
    <row r="68" spans="1:26" ht="22.5" x14ac:dyDescent="0.25">
      <c r="A68" s="202"/>
      <c r="B68" s="205"/>
      <c r="C68" s="174"/>
      <c r="D68" s="119" t="s">
        <v>15</v>
      </c>
      <c r="E68" s="117" t="s">
        <v>46</v>
      </c>
      <c r="F68" s="120">
        <v>65543</v>
      </c>
      <c r="G68" s="71">
        <v>65543</v>
      </c>
      <c r="H68" s="71">
        <v>65543</v>
      </c>
      <c r="I68" s="71">
        <v>65543</v>
      </c>
      <c r="J68" s="71">
        <v>65543</v>
      </c>
      <c r="K68" s="71">
        <v>65543</v>
      </c>
      <c r="L68" s="142">
        <f t="shared" si="61"/>
        <v>393258</v>
      </c>
      <c r="M68" s="71">
        <v>67843.7</v>
      </c>
      <c r="N68" s="71">
        <v>61105.8</v>
      </c>
      <c r="O68" s="71">
        <v>58650.6</v>
      </c>
      <c r="P68" s="71">
        <v>65543</v>
      </c>
      <c r="Q68" s="71">
        <v>65543</v>
      </c>
      <c r="R68" s="71">
        <v>65543</v>
      </c>
      <c r="S68" s="142">
        <f t="shared" si="62"/>
        <v>384229.1</v>
      </c>
      <c r="T68" s="71">
        <f t="shared" si="106"/>
        <v>2300.6999999999971</v>
      </c>
      <c r="U68" s="71">
        <f t="shared" si="107"/>
        <v>-4437.1999999999971</v>
      </c>
      <c r="V68" s="71">
        <f t="shared" si="108"/>
        <v>-6892.4000000000015</v>
      </c>
      <c r="W68" s="71">
        <f t="shared" si="109"/>
        <v>0</v>
      </c>
      <c r="X68" s="71">
        <f t="shared" si="109"/>
        <v>0</v>
      </c>
      <c r="Y68" s="71">
        <f t="shared" si="109"/>
        <v>0</v>
      </c>
      <c r="Z68" s="127">
        <f t="shared" si="63"/>
        <v>-9028.9000000000015</v>
      </c>
    </row>
    <row r="69" spans="1:26" ht="36" x14ac:dyDescent="0.25">
      <c r="A69" s="98" t="s">
        <v>103</v>
      </c>
      <c r="B69" s="102" t="s">
        <v>47</v>
      </c>
      <c r="C69" s="5" t="s">
        <v>10</v>
      </c>
      <c r="D69" s="6" t="s">
        <v>16</v>
      </c>
      <c r="E69" s="13" t="s">
        <v>48</v>
      </c>
      <c r="F69" s="71">
        <f>23533.6-668.7</f>
        <v>22864.899999999998</v>
      </c>
      <c r="G69" s="87">
        <v>22864.9</v>
      </c>
      <c r="H69" s="87">
        <v>22864.9</v>
      </c>
      <c r="I69" s="87">
        <v>22864.9</v>
      </c>
      <c r="J69" s="87">
        <v>22864.9</v>
      </c>
      <c r="K69" s="87">
        <v>22864.9</v>
      </c>
      <c r="L69" s="148">
        <f t="shared" si="61"/>
        <v>137189.4</v>
      </c>
      <c r="M69" s="71">
        <v>17622.099999999999</v>
      </c>
      <c r="N69" s="71">
        <v>17690.8</v>
      </c>
      <c r="O69" s="71">
        <v>17045.900000000001</v>
      </c>
      <c r="P69" s="87">
        <v>22864.9</v>
      </c>
      <c r="Q69" s="87">
        <v>22864.9</v>
      </c>
      <c r="R69" s="87">
        <v>22864.9</v>
      </c>
      <c r="S69" s="148">
        <f t="shared" si="62"/>
        <v>120953.5</v>
      </c>
      <c r="T69" s="71">
        <f t="shared" si="106"/>
        <v>-5242.7999999999993</v>
      </c>
      <c r="U69" s="71">
        <f t="shared" si="107"/>
        <v>-5174.1000000000022</v>
      </c>
      <c r="V69" s="71">
        <f t="shared" si="108"/>
        <v>-5819</v>
      </c>
      <c r="W69" s="71">
        <f t="shared" si="109"/>
        <v>0</v>
      </c>
      <c r="X69" s="71">
        <f t="shared" si="109"/>
        <v>0</v>
      </c>
      <c r="Y69" s="71">
        <f t="shared" si="109"/>
        <v>0</v>
      </c>
      <c r="Z69" s="127">
        <f t="shared" si="63"/>
        <v>-16235.900000000001</v>
      </c>
    </row>
    <row r="70" spans="1:26" ht="36" x14ac:dyDescent="0.25">
      <c r="A70" s="98" t="s">
        <v>104</v>
      </c>
      <c r="B70" s="102" t="s">
        <v>131</v>
      </c>
      <c r="C70" s="5" t="s">
        <v>10</v>
      </c>
      <c r="D70" s="6" t="s">
        <v>16</v>
      </c>
      <c r="E70" s="13" t="s">
        <v>55</v>
      </c>
      <c r="F70" s="71">
        <v>1027.2</v>
      </c>
      <c r="G70" s="71">
        <v>1027.2</v>
      </c>
      <c r="H70" s="71">
        <v>1027.2</v>
      </c>
      <c r="I70" s="71">
        <v>1027.2</v>
      </c>
      <c r="J70" s="71">
        <v>1027.2</v>
      </c>
      <c r="K70" s="71">
        <v>1027.2</v>
      </c>
      <c r="L70" s="142">
        <f t="shared" si="61"/>
        <v>6163.2</v>
      </c>
      <c r="M70" s="71">
        <v>1027.2</v>
      </c>
      <c r="N70" s="71">
        <v>1027.2</v>
      </c>
      <c r="O70" s="71">
        <v>1027.2</v>
      </c>
      <c r="P70" s="71">
        <v>1027.2</v>
      </c>
      <c r="Q70" s="71">
        <v>1027.2</v>
      </c>
      <c r="R70" s="71">
        <v>1027.2</v>
      </c>
      <c r="S70" s="142">
        <f t="shared" si="62"/>
        <v>6163.2</v>
      </c>
      <c r="T70" s="71">
        <f t="shared" si="106"/>
        <v>0</v>
      </c>
      <c r="U70" s="71">
        <f t="shared" si="107"/>
        <v>0</v>
      </c>
      <c r="V70" s="71">
        <f t="shared" si="108"/>
        <v>0</v>
      </c>
      <c r="W70" s="71">
        <f t="shared" si="109"/>
        <v>0</v>
      </c>
      <c r="X70" s="71">
        <f t="shared" si="109"/>
        <v>0</v>
      </c>
      <c r="Y70" s="71">
        <f t="shared" si="109"/>
        <v>0</v>
      </c>
      <c r="Z70" s="127">
        <f t="shared" si="63"/>
        <v>0</v>
      </c>
    </row>
    <row r="71" spans="1:26" x14ac:dyDescent="0.25">
      <c r="A71" s="200" t="s">
        <v>105</v>
      </c>
      <c r="B71" s="203" t="s">
        <v>50</v>
      </c>
      <c r="C71" s="196" t="s">
        <v>79</v>
      </c>
      <c r="D71" s="197"/>
      <c r="E71" s="13"/>
      <c r="F71" s="87">
        <f>SUM(F72:F74)</f>
        <v>6000</v>
      </c>
      <c r="G71" s="87">
        <f t="shared" ref="G71" si="125">SUM(G72:G74)</f>
        <v>6000</v>
      </c>
      <c r="H71" s="87">
        <f t="shared" ref="H71" si="126">SUM(H72:H74)</f>
        <v>6000</v>
      </c>
      <c r="I71" s="87">
        <f t="shared" ref="I71" si="127">SUM(I72:I74)</f>
        <v>6000</v>
      </c>
      <c r="J71" s="87">
        <f t="shared" ref="J71" si="128">SUM(J72:J74)</f>
        <v>6000</v>
      </c>
      <c r="K71" s="87">
        <f t="shared" ref="K71" si="129">SUM(K72:K74)</f>
        <v>6000</v>
      </c>
      <c r="L71" s="148">
        <f t="shared" ref="L71" si="130">SUM(F71:K71)</f>
        <v>36000</v>
      </c>
      <c r="M71" s="87">
        <f>SUM(M72:M74)</f>
        <v>6260</v>
      </c>
      <c r="N71" s="87">
        <f t="shared" ref="N71" si="131">SUM(N72:N74)</f>
        <v>6260</v>
      </c>
      <c r="O71" s="87">
        <f t="shared" ref="O71" si="132">SUM(O72:O74)</f>
        <v>6260</v>
      </c>
      <c r="P71" s="87">
        <f t="shared" ref="P71" si="133">SUM(P72:P74)</f>
        <v>6000</v>
      </c>
      <c r="Q71" s="87">
        <f t="shared" ref="Q71" si="134">SUM(Q72:Q74)</f>
        <v>6000</v>
      </c>
      <c r="R71" s="87">
        <f t="shared" ref="R71" si="135">SUM(R72:R74)</f>
        <v>6000</v>
      </c>
      <c r="S71" s="148">
        <f t="shared" ref="S71" si="136">SUM(M71:R71)</f>
        <v>36780</v>
      </c>
      <c r="T71" s="87">
        <f>SUM(T72:T74)</f>
        <v>260</v>
      </c>
      <c r="U71" s="87">
        <f t="shared" ref="U71" si="137">SUM(U72:U74)</f>
        <v>260</v>
      </c>
      <c r="V71" s="87">
        <f t="shared" ref="V71" si="138">SUM(V72:V74)</f>
        <v>260</v>
      </c>
      <c r="W71" s="87">
        <f t="shared" ref="W71" si="139">SUM(W72:W74)</f>
        <v>0</v>
      </c>
      <c r="X71" s="87">
        <f t="shared" ref="X71" si="140">SUM(X72:X74)</f>
        <v>0</v>
      </c>
      <c r="Y71" s="87">
        <f t="shared" ref="Y71" si="141">SUM(Y72:Y74)</f>
        <v>0</v>
      </c>
      <c r="Z71" s="127">
        <f t="shared" ref="Z71" si="142">SUM(T71:Y71)</f>
        <v>780</v>
      </c>
    </row>
    <row r="72" spans="1:26" ht="15" customHeight="1" x14ac:dyDescent="0.25">
      <c r="A72" s="201"/>
      <c r="B72" s="204"/>
      <c r="C72" s="174" t="s">
        <v>10</v>
      </c>
      <c r="D72" s="119" t="s">
        <v>11</v>
      </c>
      <c r="E72" s="117" t="s">
        <v>51</v>
      </c>
      <c r="F72" s="120">
        <v>1600</v>
      </c>
      <c r="G72" s="120">
        <v>1600</v>
      </c>
      <c r="H72" s="71">
        <v>1600</v>
      </c>
      <c r="I72" s="71">
        <v>1600</v>
      </c>
      <c r="J72" s="71">
        <v>1600</v>
      </c>
      <c r="K72" s="71">
        <v>1600</v>
      </c>
      <c r="L72" s="142">
        <f t="shared" ref="L72:L103" si="143">SUM(F72:K72)</f>
        <v>9600</v>
      </c>
      <c r="M72" s="71">
        <v>1200</v>
      </c>
      <c r="N72" s="71">
        <v>1200</v>
      </c>
      <c r="O72" s="71">
        <v>1200</v>
      </c>
      <c r="P72" s="71">
        <v>1600</v>
      </c>
      <c r="Q72" s="71">
        <v>1600</v>
      </c>
      <c r="R72" s="71">
        <v>1600</v>
      </c>
      <c r="S72" s="142">
        <f t="shared" ref="S72:S103" si="144">SUM(M72:R72)</f>
        <v>8400</v>
      </c>
      <c r="T72" s="71">
        <f t="shared" si="106"/>
        <v>-400</v>
      </c>
      <c r="U72" s="71">
        <f t="shared" si="107"/>
        <v>-400</v>
      </c>
      <c r="V72" s="71">
        <f t="shared" si="108"/>
        <v>-400</v>
      </c>
      <c r="W72" s="71">
        <f t="shared" si="109"/>
        <v>0</v>
      </c>
      <c r="X72" s="71">
        <f t="shared" si="109"/>
        <v>0</v>
      </c>
      <c r="Y72" s="71">
        <f t="shared" si="109"/>
        <v>0</v>
      </c>
      <c r="Z72" s="127">
        <f t="shared" ref="Z72:Z103" si="145">SUM(T72:Y72)</f>
        <v>-1200</v>
      </c>
    </row>
    <row r="73" spans="1:26" x14ac:dyDescent="0.25">
      <c r="A73" s="201"/>
      <c r="B73" s="204"/>
      <c r="C73" s="174"/>
      <c r="D73" s="119" t="s">
        <v>11</v>
      </c>
      <c r="E73" s="117" t="s">
        <v>52</v>
      </c>
      <c r="F73" s="120">
        <v>3800</v>
      </c>
      <c r="G73" s="120">
        <v>3800</v>
      </c>
      <c r="H73" s="71">
        <v>3800</v>
      </c>
      <c r="I73" s="71">
        <v>3800</v>
      </c>
      <c r="J73" s="71">
        <v>3800</v>
      </c>
      <c r="K73" s="71">
        <v>3800</v>
      </c>
      <c r="L73" s="142">
        <f t="shared" si="143"/>
        <v>22800</v>
      </c>
      <c r="M73" s="71">
        <v>4500</v>
      </c>
      <c r="N73" s="71">
        <v>4500</v>
      </c>
      <c r="O73" s="71">
        <v>4500</v>
      </c>
      <c r="P73" s="71">
        <v>3800</v>
      </c>
      <c r="Q73" s="71">
        <v>3800</v>
      </c>
      <c r="R73" s="71">
        <v>3800</v>
      </c>
      <c r="S73" s="142">
        <f t="shared" si="144"/>
        <v>24900</v>
      </c>
      <c r="T73" s="71">
        <f t="shared" si="106"/>
        <v>700</v>
      </c>
      <c r="U73" s="71">
        <f t="shared" si="107"/>
        <v>700</v>
      </c>
      <c r="V73" s="71">
        <f t="shared" si="108"/>
        <v>700</v>
      </c>
      <c r="W73" s="71">
        <f t="shared" si="109"/>
        <v>0</v>
      </c>
      <c r="X73" s="71">
        <f t="shared" si="109"/>
        <v>0</v>
      </c>
      <c r="Y73" s="71">
        <f t="shared" si="109"/>
        <v>0</v>
      </c>
      <c r="Z73" s="127">
        <f t="shared" si="145"/>
        <v>2100</v>
      </c>
    </row>
    <row r="74" spans="1:26" x14ac:dyDescent="0.25">
      <c r="A74" s="201"/>
      <c r="B74" s="204"/>
      <c r="C74" s="174"/>
      <c r="D74" s="119" t="s">
        <v>11</v>
      </c>
      <c r="E74" s="117" t="s">
        <v>87</v>
      </c>
      <c r="F74" s="120">
        <v>600</v>
      </c>
      <c r="G74" s="120">
        <v>600</v>
      </c>
      <c r="H74" s="71">
        <v>600</v>
      </c>
      <c r="I74" s="71">
        <v>600</v>
      </c>
      <c r="J74" s="71">
        <v>600</v>
      </c>
      <c r="K74" s="71">
        <v>600</v>
      </c>
      <c r="L74" s="142">
        <f t="shared" si="143"/>
        <v>3600</v>
      </c>
      <c r="M74" s="71">
        <v>560</v>
      </c>
      <c r="N74" s="71">
        <v>560</v>
      </c>
      <c r="O74" s="71">
        <v>560</v>
      </c>
      <c r="P74" s="71">
        <v>600</v>
      </c>
      <c r="Q74" s="71">
        <v>600</v>
      </c>
      <c r="R74" s="71">
        <v>600</v>
      </c>
      <c r="S74" s="142">
        <f t="shared" si="144"/>
        <v>3480</v>
      </c>
      <c r="T74" s="71">
        <f t="shared" si="106"/>
        <v>-40</v>
      </c>
      <c r="U74" s="71">
        <f t="shared" si="107"/>
        <v>-40</v>
      </c>
      <c r="V74" s="71">
        <f t="shared" si="108"/>
        <v>-40</v>
      </c>
      <c r="W74" s="71">
        <f t="shared" si="109"/>
        <v>0</v>
      </c>
      <c r="X74" s="71">
        <f t="shared" si="109"/>
        <v>0</v>
      </c>
      <c r="Y74" s="71">
        <f t="shared" si="109"/>
        <v>0</v>
      </c>
      <c r="Z74" s="127">
        <f t="shared" si="145"/>
        <v>-120</v>
      </c>
    </row>
    <row r="75" spans="1:26" ht="24" x14ac:dyDescent="0.25">
      <c r="A75" s="201"/>
      <c r="B75" s="204"/>
      <c r="C75" s="5" t="s">
        <v>17</v>
      </c>
      <c r="D75" s="121" t="s">
        <v>11</v>
      </c>
      <c r="E75" s="13" t="s">
        <v>53</v>
      </c>
      <c r="F75" s="71">
        <v>540</v>
      </c>
      <c r="G75" s="71">
        <v>540</v>
      </c>
      <c r="H75" s="71">
        <v>540</v>
      </c>
      <c r="I75" s="71">
        <v>540</v>
      </c>
      <c r="J75" s="71">
        <v>540</v>
      </c>
      <c r="K75" s="71">
        <v>540</v>
      </c>
      <c r="L75" s="142">
        <f t="shared" si="143"/>
        <v>3240</v>
      </c>
      <c r="M75" s="71">
        <v>560</v>
      </c>
      <c r="N75" s="71">
        <v>560</v>
      </c>
      <c r="O75" s="71">
        <v>560</v>
      </c>
      <c r="P75" s="71">
        <v>540</v>
      </c>
      <c r="Q75" s="71">
        <v>540</v>
      </c>
      <c r="R75" s="71">
        <v>540</v>
      </c>
      <c r="S75" s="142">
        <f t="shared" si="144"/>
        <v>3300</v>
      </c>
      <c r="T75" s="71">
        <f t="shared" si="106"/>
        <v>20</v>
      </c>
      <c r="U75" s="71">
        <f t="shared" si="107"/>
        <v>20</v>
      </c>
      <c r="V75" s="71">
        <f t="shared" si="108"/>
        <v>20</v>
      </c>
      <c r="W75" s="71">
        <f t="shared" si="109"/>
        <v>0</v>
      </c>
      <c r="X75" s="71">
        <f t="shared" si="109"/>
        <v>0</v>
      </c>
      <c r="Y75" s="71">
        <f t="shared" si="109"/>
        <v>0</v>
      </c>
      <c r="Z75" s="127">
        <f t="shared" si="145"/>
        <v>60</v>
      </c>
    </row>
    <row r="76" spans="1:26" ht="36" x14ac:dyDescent="0.25">
      <c r="A76" s="202"/>
      <c r="B76" s="205"/>
      <c r="C76" s="5" t="s">
        <v>18</v>
      </c>
      <c r="D76" s="121" t="s">
        <v>11</v>
      </c>
      <c r="E76" s="13" t="s">
        <v>54</v>
      </c>
      <c r="F76" s="71">
        <v>400</v>
      </c>
      <c r="G76" s="71">
        <v>400</v>
      </c>
      <c r="H76" s="71">
        <v>400</v>
      </c>
      <c r="I76" s="71">
        <v>400</v>
      </c>
      <c r="J76" s="71">
        <v>400</v>
      </c>
      <c r="K76" s="71">
        <v>400</v>
      </c>
      <c r="L76" s="142">
        <f t="shared" si="143"/>
        <v>2400</v>
      </c>
      <c r="M76" s="71">
        <v>500</v>
      </c>
      <c r="N76" s="71">
        <v>500</v>
      </c>
      <c r="O76" s="71">
        <v>500</v>
      </c>
      <c r="P76" s="71">
        <v>400</v>
      </c>
      <c r="Q76" s="71">
        <v>400</v>
      </c>
      <c r="R76" s="71">
        <v>400</v>
      </c>
      <c r="S76" s="142">
        <f t="shared" si="144"/>
        <v>2700</v>
      </c>
      <c r="T76" s="71">
        <f t="shared" si="106"/>
        <v>100</v>
      </c>
      <c r="U76" s="71">
        <f t="shared" si="107"/>
        <v>100</v>
      </c>
      <c r="V76" s="71">
        <f t="shared" si="108"/>
        <v>100</v>
      </c>
      <c r="W76" s="71">
        <f t="shared" si="109"/>
        <v>0</v>
      </c>
      <c r="X76" s="71">
        <f t="shared" si="109"/>
        <v>0</v>
      </c>
      <c r="Y76" s="71">
        <f t="shared" si="109"/>
        <v>0</v>
      </c>
      <c r="Z76" s="127">
        <f t="shared" si="145"/>
        <v>300</v>
      </c>
    </row>
    <row r="77" spans="1:26" ht="48" x14ac:dyDescent="0.25">
      <c r="A77" s="98" t="s">
        <v>106</v>
      </c>
      <c r="B77" s="109" t="s">
        <v>107</v>
      </c>
      <c r="C77" s="5" t="s">
        <v>10</v>
      </c>
      <c r="D77" s="101" t="s">
        <v>11</v>
      </c>
      <c r="E77" s="2" t="s">
        <v>108</v>
      </c>
      <c r="F77" s="87">
        <v>0</v>
      </c>
      <c r="G77" s="87">
        <v>0</v>
      </c>
      <c r="H77" s="87">
        <v>0</v>
      </c>
      <c r="I77" s="87">
        <v>0</v>
      </c>
      <c r="J77" s="87">
        <v>0</v>
      </c>
      <c r="K77" s="87">
        <v>0</v>
      </c>
      <c r="L77" s="148">
        <f t="shared" si="143"/>
        <v>0</v>
      </c>
      <c r="M77" s="87">
        <v>310</v>
      </c>
      <c r="N77" s="87">
        <v>124</v>
      </c>
      <c r="O77" s="87">
        <v>124</v>
      </c>
      <c r="P77" s="87">
        <v>0</v>
      </c>
      <c r="Q77" s="87">
        <v>0</v>
      </c>
      <c r="R77" s="87">
        <v>0</v>
      </c>
      <c r="S77" s="148">
        <f t="shared" si="144"/>
        <v>558</v>
      </c>
      <c r="T77" s="87">
        <f t="shared" si="106"/>
        <v>310</v>
      </c>
      <c r="U77" s="87">
        <f t="shared" si="107"/>
        <v>124</v>
      </c>
      <c r="V77" s="87">
        <f t="shared" si="108"/>
        <v>124</v>
      </c>
      <c r="W77" s="87">
        <f t="shared" si="109"/>
        <v>0</v>
      </c>
      <c r="X77" s="87">
        <f t="shared" si="109"/>
        <v>0</v>
      </c>
      <c r="Y77" s="87">
        <f t="shared" si="109"/>
        <v>0</v>
      </c>
      <c r="Z77" s="127">
        <f t="shared" si="145"/>
        <v>558</v>
      </c>
    </row>
    <row r="78" spans="1:26" ht="36" x14ac:dyDescent="0.25">
      <c r="A78" s="98" t="s">
        <v>109</v>
      </c>
      <c r="B78" s="109" t="s">
        <v>111</v>
      </c>
      <c r="C78" s="5" t="s">
        <v>10</v>
      </c>
      <c r="D78" s="101" t="s">
        <v>11</v>
      </c>
      <c r="E78" s="2" t="s">
        <v>113</v>
      </c>
      <c r="F78" s="87">
        <v>0</v>
      </c>
      <c r="G78" s="87">
        <v>0</v>
      </c>
      <c r="H78" s="87">
        <v>0</v>
      </c>
      <c r="I78" s="87">
        <v>0</v>
      </c>
      <c r="J78" s="87">
        <v>0</v>
      </c>
      <c r="K78" s="87">
        <v>0</v>
      </c>
      <c r="L78" s="148">
        <f t="shared" si="143"/>
        <v>0</v>
      </c>
      <c r="M78" s="87">
        <v>100</v>
      </c>
      <c r="N78" s="87">
        <v>40</v>
      </c>
      <c r="O78" s="87">
        <v>40</v>
      </c>
      <c r="P78" s="87">
        <v>0</v>
      </c>
      <c r="Q78" s="87">
        <v>0</v>
      </c>
      <c r="R78" s="87">
        <v>0</v>
      </c>
      <c r="S78" s="148">
        <f t="shared" si="144"/>
        <v>180</v>
      </c>
      <c r="T78" s="87">
        <f t="shared" si="106"/>
        <v>100</v>
      </c>
      <c r="U78" s="87">
        <f t="shared" si="107"/>
        <v>40</v>
      </c>
      <c r="V78" s="87">
        <f t="shared" si="108"/>
        <v>40</v>
      </c>
      <c r="W78" s="87">
        <f t="shared" si="109"/>
        <v>0</v>
      </c>
      <c r="X78" s="87">
        <f t="shared" si="109"/>
        <v>0</v>
      </c>
      <c r="Y78" s="87">
        <f t="shared" si="109"/>
        <v>0</v>
      </c>
      <c r="Z78" s="127">
        <f t="shared" si="145"/>
        <v>180</v>
      </c>
    </row>
    <row r="79" spans="1:26" ht="36" x14ac:dyDescent="0.25">
      <c r="A79" s="98" t="s">
        <v>110</v>
      </c>
      <c r="B79" s="109" t="s">
        <v>112</v>
      </c>
      <c r="C79" s="5" t="s">
        <v>10</v>
      </c>
      <c r="D79" s="6" t="s">
        <v>16</v>
      </c>
      <c r="E79" s="2" t="s">
        <v>114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148">
        <f t="shared" si="143"/>
        <v>0</v>
      </c>
      <c r="M79" s="87">
        <v>10</v>
      </c>
      <c r="N79" s="87">
        <v>4</v>
      </c>
      <c r="O79" s="87">
        <v>4</v>
      </c>
      <c r="P79" s="87">
        <v>0</v>
      </c>
      <c r="Q79" s="87">
        <v>0</v>
      </c>
      <c r="R79" s="87">
        <v>0</v>
      </c>
      <c r="S79" s="148">
        <f t="shared" si="144"/>
        <v>18</v>
      </c>
      <c r="T79" s="87">
        <f t="shared" si="106"/>
        <v>10</v>
      </c>
      <c r="U79" s="87">
        <f t="shared" si="107"/>
        <v>4</v>
      </c>
      <c r="V79" s="87">
        <f t="shared" si="108"/>
        <v>4</v>
      </c>
      <c r="W79" s="87">
        <f t="shared" si="109"/>
        <v>0</v>
      </c>
      <c r="X79" s="87">
        <f t="shared" si="109"/>
        <v>0</v>
      </c>
      <c r="Y79" s="87">
        <f t="shared" si="109"/>
        <v>0</v>
      </c>
      <c r="Z79" s="127">
        <f t="shared" si="145"/>
        <v>18</v>
      </c>
    </row>
    <row r="80" spans="1:26" ht="40.5" customHeight="1" x14ac:dyDescent="0.25">
      <c r="A80" s="98" t="s">
        <v>115</v>
      </c>
      <c r="B80" s="109" t="s">
        <v>117</v>
      </c>
      <c r="C80" s="5" t="s">
        <v>10</v>
      </c>
      <c r="D80" s="6" t="s">
        <v>16</v>
      </c>
      <c r="E80" s="2" t="s">
        <v>116</v>
      </c>
      <c r="F80" s="87">
        <v>0</v>
      </c>
      <c r="G80" s="87">
        <v>0</v>
      </c>
      <c r="H80" s="87">
        <v>0</v>
      </c>
      <c r="I80" s="87">
        <v>0</v>
      </c>
      <c r="J80" s="87">
        <v>0</v>
      </c>
      <c r="K80" s="87">
        <v>0</v>
      </c>
      <c r="L80" s="148">
        <f t="shared" si="143"/>
        <v>0</v>
      </c>
      <c r="M80" s="87">
        <v>500</v>
      </c>
      <c r="N80" s="87">
        <v>500</v>
      </c>
      <c r="O80" s="87">
        <v>500</v>
      </c>
      <c r="P80" s="87">
        <v>0</v>
      </c>
      <c r="Q80" s="87">
        <v>0</v>
      </c>
      <c r="R80" s="87">
        <v>0</v>
      </c>
      <c r="S80" s="148">
        <f t="shared" si="144"/>
        <v>1500</v>
      </c>
      <c r="T80" s="87">
        <f t="shared" si="106"/>
        <v>500</v>
      </c>
      <c r="U80" s="87">
        <f t="shared" si="107"/>
        <v>500</v>
      </c>
      <c r="V80" s="87">
        <f t="shared" si="108"/>
        <v>500</v>
      </c>
      <c r="W80" s="87">
        <f t="shared" ref="W80:Y80" si="146">P80-I80</f>
        <v>0</v>
      </c>
      <c r="X80" s="87">
        <f t="shared" si="146"/>
        <v>0</v>
      </c>
      <c r="Y80" s="87">
        <f t="shared" si="146"/>
        <v>0</v>
      </c>
      <c r="Z80" s="127">
        <f t="shared" si="145"/>
        <v>1500</v>
      </c>
    </row>
    <row r="81" spans="1:26" x14ac:dyDescent="0.25">
      <c r="A81" s="98" t="s">
        <v>149</v>
      </c>
      <c r="B81" s="109"/>
      <c r="C81" s="5"/>
      <c r="D81" s="6"/>
      <c r="E81" s="2"/>
      <c r="F81" s="87"/>
      <c r="G81" s="87"/>
      <c r="H81" s="87"/>
      <c r="I81" s="87"/>
      <c r="J81" s="87"/>
      <c r="K81" s="87"/>
      <c r="L81" s="148">
        <f t="shared" si="143"/>
        <v>0</v>
      </c>
      <c r="M81" s="87"/>
      <c r="N81" s="87"/>
      <c r="O81" s="87"/>
      <c r="P81" s="87"/>
      <c r="Q81" s="87"/>
      <c r="R81" s="87"/>
      <c r="S81" s="148">
        <f t="shared" si="144"/>
        <v>0</v>
      </c>
      <c r="T81" s="87"/>
      <c r="U81" s="87"/>
      <c r="V81" s="87"/>
      <c r="W81" s="87"/>
      <c r="X81" s="87"/>
      <c r="Y81" s="87"/>
      <c r="Z81" s="127">
        <f t="shared" si="145"/>
        <v>0</v>
      </c>
    </row>
    <row r="82" spans="1:26" x14ac:dyDescent="0.25">
      <c r="A82" s="98"/>
      <c r="B82" s="109"/>
      <c r="C82" s="5"/>
      <c r="D82" s="6"/>
      <c r="E82" s="2"/>
      <c r="F82" s="87"/>
      <c r="G82" s="87"/>
      <c r="H82" s="87"/>
      <c r="I82" s="87"/>
      <c r="J82" s="87"/>
      <c r="K82" s="87"/>
      <c r="L82" s="148">
        <f t="shared" si="143"/>
        <v>0</v>
      </c>
      <c r="M82" s="87"/>
      <c r="N82" s="87"/>
      <c r="O82" s="87"/>
      <c r="P82" s="87"/>
      <c r="Q82" s="87"/>
      <c r="R82" s="87"/>
      <c r="S82" s="148">
        <f t="shared" si="144"/>
        <v>0</v>
      </c>
      <c r="T82" s="87"/>
      <c r="U82" s="87"/>
      <c r="V82" s="87"/>
      <c r="W82" s="87"/>
      <c r="X82" s="87"/>
      <c r="Y82" s="87"/>
      <c r="Z82" s="127">
        <f t="shared" si="145"/>
        <v>0</v>
      </c>
    </row>
    <row r="83" spans="1:26" x14ac:dyDescent="0.25">
      <c r="A83" s="98"/>
      <c r="B83" s="109"/>
      <c r="C83" s="109"/>
      <c r="D83" s="109"/>
      <c r="E83" s="2"/>
      <c r="F83" s="87"/>
      <c r="G83" s="87"/>
      <c r="H83" s="87"/>
      <c r="I83" s="87"/>
      <c r="J83" s="87"/>
      <c r="K83" s="87"/>
      <c r="L83" s="148">
        <f t="shared" si="143"/>
        <v>0</v>
      </c>
      <c r="M83" s="87"/>
      <c r="N83" s="87"/>
      <c r="O83" s="87"/>
      <c r="P83" s="87"/>
      <c r="Q83" s="87"/>
      <c r="R83" s="87"/>
      <c r="S83" s="148">
        <f t="shared" si="144"/>
        <v>0</v>
      </c>
      <c r="T83" s="87">
        <f t="shared" ref="T83:T114" si="147">M83-F83</f>
        <v>0</v>
      </c>
      <c r="U83" s="87">
        <f t="shared" ref="U83:U114" si="148">N83-G83</f>
        <v>0</v>
      </c>
      <c r="V83" s="87">
        <f t="shared" ref="V83:V114" si="149">O83-H83</f>
        <v>0</v>
      </c>
      <c r="W83" s="87">
        <f t="shared" ref="W83:Y98" si="150">P83-I83</f>
        <v>0</v>
      </c>
      <c r="X83" s="87">
        <f t="shared" si="150"/>
        <v>0</v>
      </c>
      <c r="Y83" s="87">
        <f t="shared" si="150"/>
        <v>0</v>
      </c>
      <c r="Z83" s="127">
        <f t="shared" si="145"/>
        <v>0</v>
      </c>
    </row>
    <row r="84" spans="1:26" ht="17.25" customHeight="1" x14ac:dyDescent="0.25">
      <c r="A84" s="198" t="s">
        <v>127</v>
      </c>
      <c r="B84" s="176" t="s">
        <v>130</v>
      </c>
      <c r="C84" s="175" t="s">
        <v>19</v>
      </c>
      <c r="D84" s="175"/>
      <c r="E84" s="29"/>
      <c r="F84" s="90">
        <f>SUM(F86:F89)</f>
        <v>396209.2</v>
      </c>
      <c r="G84" s="90">
        <f t="shared" ref="G84:H84" si="151">SUM(G86:G89)</f>
        <v>0</v>
      </c>
      <c r="H84" s="90">
        <f t="shared" si="151"/>
        <v>0</v>
      </c>
      <c r="I84" s="90">
        <f t="shared" ref="I84:K84" si="152">SUM(I86:I89)</f>
        <v>0</v>
      </c>
      <c r="J84" s="90">
        <f t="shared" si="152"/>
        <v>0</v>
      </c>
      <c r="K84" s="90">
        <f t="shared" si="152"/>
        <v>0</v>
      </c>
      <c r="L84" s="150">
        <f t="shared" si="143"/>
        <v>396209.2</v>
      </c>
      <c r="M84" s="90">
        <f>SUM(M86:M89)</f>
        <v>800</v>
      </c>
      <c r="N84" s="90">
        <f t="shared" ref="N84:R84" si="153">SUM(N86:N89)</f>
        <v>0</v>
      </c>
      <c r="O84" s="90">
        <f t="shared" si="153"/>
        <v>0</v>
      </c>
      <c r="P84" s="90">
        <f t="shared" si="153"/>
        <v>0</v>
      </c>
      <c r="Q84" s="90">
        <f t="shared" si="153"/>
        <v>0</v>
      </c>
      <c r="R84" s="90">
        <f t="shared" si="153"/>
        <v>0</v>
      </c>
      <c r="S84" s="150">
        <f t="shared" si="144"/>
        <v>800</v>
      </c>
      <c r="T84" s="90">
        <f t="shared" si="147"/>
        <v>-395409.2</v>
      </c>
      <c r="U84" s="90">
        <f t="shared" si="148"/>
        <v>0</v>
      </c>
      <c r="V84" s="90">
        <f t="shared" si="149"/>
        <v>0</v>
      </c>
      <c r="W84" s="90">
        <f t="shared" si="150"/>
        <v>0</v>
      </c>
      <c r="X84" s="90">
        <f t="shared" si="150"/>
        <v>0</v>
      </c>
      <c r="Y84" s="90">
        <f t="shared" si="150"/>
        <v>0</v>
      </c>
      <c r="Z84" s="132">
        <f t="shared" si="145"/>
        <v>-395409.2</v>
      </c>
    </row>
    <row r="85" spans="1:26" ht="21.75" customHeight="1" x14ac:dyDescent="0.25">
      <c r="A85" s="198"/>
      <c r="B85" s="176"/>
      <c r="C85" s="176" t="s">
        <v>10</v>
      </c>
      <c r="D85" s="57" t="s">
        <v>79</v>
      </c>
      <c r="E85" s="57"/>
      <c r="F85" s="91">
        <f t="shared" ref="F85:R85" si="154">F86+F87</f>
        <v>390170</v>
      </c>
      <c r="G85" s="91">
        <f t="shared" si="154"/>
        <v>0</v>
      </c>
      <c r="H85" s="92">
        <f t="shared" si="154"/>
        <v>0</v>
      </c>
      <c r="I85" s="92">
        <f t="shared" ref="I85:K85" si="155">I86+I87</f>
        <v>0</v>
      </c>
      <c r="J85" s="92">
        <f t="shared" si="155"/>
        <v>0</v>
      </c>
      <c r="K85" s="92">
        <f t="shared" si="155"/>
        <v>0</v>
      </c>
      <c r="L85" s="151">
        <f t="shared" si="143"/>
        <v>390170</v>
      </c>
      <c r="M85" s="92">
        <f t="shared" si="154"/>
        <v>0</v>
      </c>
      <c r="N85" s="92">
        <f t="shared" si="154"/>
        <v>0</v>
      </c>
      <c r="O85" s="92">
        <f t="shared" si="154"/>
        <v>0</v>
      </c>
      <c r="P85" s="92">
        <f t="shared" si="154"/>
        <v>0</v>
      </c>
      <c r="Q85" s="92">
        <f t="shared" si="154"/>
        <v>0</v>
      </c>
      <c r="R85" s="92">
        <f t="shared" si="154"/>
        <v>0</v>
      </c>
      <c r="S85" s="151">
        <f t="shared" si="144"/>
        <v>0</v>
      </c>
      <c r="T85" s="90">
        <f t="shared" si="147"/>
        <v>-390170</v>
      </c>
      <c r="U85" s="90">
        <f t="shared" si="148"/>
        <v>0</v>
      </c>
      <c r="V85" s="90">
        <f t="shared" si="149"/>
        <v>0</v>
      </c>
      <c r="W85" s="90">
        <f t="shared" si="150"/>
        <v>0</v>
      </c>
      <c r="X85" s="90">
        <f t="shared" si="150"/>
        <v>0</v>
      </c>
      <c r="Y85" s="90">
        <f t="shared" si="150"/>
        <v>0</v>
      </c>
      <c r="Z85" s="132">
        <f t="shared" si="145"/>
        <v>-390170</v>
      </c>
    </row>
    <row r="86" spans="1:26" ht="21.75" customHeight="1" x14ac:dyDescent="0.25">
      <c r="A86" s="198"/>
      <c r="B86" s="176"/>
      <c r="C86" s="176"/>
      <c r="D86" s="28" t="s">
        <v>16</v>
      </c>
      <c r="E86" s="29"/>
      <c r="F86" s="90">
        <f>SUM(F90:F92)+F95+F96</f>
        <v>140181.29999999999</v>
      </c>
      <c r="G86" s="90">
        <f t="shared" ref="G86:H86" si="156">SUM(G90:G92)+G95+G96</f>
        <v>0</v>
      </c>
      <c r="H86" s="90">
        <f t="shared" si="156"/>
        <v>0</v>
      </c>
      <c r="I86" s="90">
        <f t="shared" ref="I86:K86" si="157">SUM(I90:I92)+I95+I96</f>
        <v>0</v>
      </c>
      <c r="J86" s="90">
        <f t="shared" si="157"/>
        <v>0</v>
      </c>
      <c r="K86" s="90">
        <f t="shared" si="157"/>
        <v>0</v>
      </c>
      <c r="L86" s="150">
        <f t="shared" si="143"/>
        <v>140181.29999999999</v>
      </c>
      <c r="M86" s="90">
        <f>SUM(M90:M92)+M95+M96</f>
        <v>0</v>
      </c>
      <c r="N86" s="90">
        <f t="shared" ref="N86:O86" si="158">SUM(N90:N92)+N95+N96</f>
        <v>0</v>
      </c>
      <c r="O86" s="90">
        <f t="shared" si="158"/>
        <v>0</v>
      </c>
      <c r="P86" s="90">
        <f t="shared" ref="P86:R86" si="159">SUM(P90:P92)+P95+P96</f>
        <v>0</v>
      </c>
      <c r="Q86" s="90">
        <f t="shared" si="159"/>
        <v>0</v>
      </c>
      <c r="R86" s="90">
        <f t="shared" si="159"/>
        <v>0</v>
      </c>
      <c r="S86" s="150">
        <f t="shared" si="144"/>
        <v>0</v>
      </c>
      <c r="T86" s="90">
        <f t="shared" si="147"/>
        <v>-140181.29999999999</v>
      </c>
      <c r="U86" s="90">
        <f t="shared" si="148"/>
        <v>0</v>
      </c>
      <c r="V86" s="90">
        <f t="shared" si="149"/>
        <v>0</v>
      </c>
      <c r="W86" s="90">
        <f t="shared" si="150"/>
        <v>0</v>
      </c>
      <c r="X86" s="90">
        <f t="shared" si="150"/>
        <v>0</v>
      </c>
      <c r="Y86" s="90">
        <f t="shared" si="150"/>
        <v>0</v>
      </c>
      <c r="Z86" s="132">
        <f t="shared" si="145"/>
        <v>-140181.29999999999</v>
      </c>
    </row>
    <row r="87" spans="1:26" x14ac:dyDescent="0.25">
      <c r="A87" s="198"/>
      <c r="B87" s="176"/>
      <c r="C87" s="176"/>
      <c r="D87" s="28" t="s">
        <v>11</v>
      </c>
      <c r="E87" s="29"/>
      <c r="F87" s="90">
        <f>F97</f>
        <v>249988.7</v>
      </c>
      <c r="G87" s="90">
        <f t="shared" ref="G87:H87" si="160">G97</f>
        <v>0</v>
      </c>
      <c r="H87" s="90">
        <f t="shared" si="160"/>
        <v>0</v>
      </c>
      <c r="I87" s="90">
        <f t="shared" ref="I87:K87" si="161">I97</f>
        <v>0</v>
      </c>
      <c r="J87" s="90">
        <f t="shared" si="161"/>
        <v>0</v>
      </c>
      <c r="K87" s="90">
        <f t="shared" si="161"/>
        <v>0</v>
      </c>
      <c r="L87" s="150">
        <f t="shared" si="143"/>
        <v>249988.7</v>
      </c>
      <c r="M87" s="90">
        <f>M97</f>
        <v>0</v>
      </c>
      <c r="N87" s="90">
        <f t="shared" ref="N87:R87" si="162">N97</f>
        <v>0</v>
      </c>
      <c r="O87" s="90">
        <f t="shared" si="162"/>
        <v>0</v>
      </c>
      <c r="P87" s="90">
        <f t="shared" si="162"/>
        <v>0</v>
      </c>
      <c r="Q87" s="90">
        <f t="shared" si="162"/>
        <v>0</v>
      </c>
      <c r="R87" s="90">
        <f t="shared" si="162"/>
        <v>0</v>
      </c>
      <c r="S87" s="150">
        <f t="shared" si="144"/>
        <v>0</v>
      </c>
      <c r="T87" s="90">
        <f t="shared" si="147"/>
        <v>-249988.7</v>
      </c>
      <c r="U87" s="90">
        <f t="shared" si="148"/>
        <v>0</v>
      </c>
      <c r="V87" s="90">
        <f t="shared" si="149"/>
        <v>0</v>
      </c>
      <c r="W87" s="90">
        <f t="shared" si="150"/>
        <v>0</v>
      </c>
      <c r="X87" s="90">
        <f t="shared" si="150"/>
        <v>0</v>
      </c>
      <c r="Y87" s="90">
        <f t="shared" si="150"/>
        <v>0</v>
      </c>
      <c r="Z87" s="132">
        <f t="shared" si="145"/>
        <v>-249988.7</v>
      </c>
    </row>
    <row r="88" spans="1:26" ht="27.75" customHeight="1" x14ac:dyDescent="0.25">
      <c r="A88" s="198"/>
      <c r="B88" s="176"/>
      <c r="C88" s="27" t="s">
        <v>17</v>
      </c>
      <c r="D88" s="28" t="s">
        <v>16</v>
      </c>
      <c r="E88" s="29"/>
      <c r="F88" s="90">
        <f>SUM(F93:F93)</f>
        <v>6039.2</v>
      </c>
      <c r="G88" s="90">
        <f t="shared" ref="G88:H89" si="163">SUM(G93:G93)</f>
        <v>0</v>
      </c>
      <c r="H88" s="90">
        <f t="shared" si="163"/>
        <v>0</v>
      </c>
      <c r="I88" s="90">
        <f t="shared" ref="I88:K89" si="164">SUM(I93:I93)</f>
        <v>0</v>
      </c>
      <c r="J88" s="90">
        <f t="shared" si="164"/>
        <v>0</v>
      </c>
      <c r="K88" s="90">
        <f t="shared" si="164"/>
        <v>0</v>
      </c>
      <c r="L88" s="150">
        <f t="shared" si="143"/>
        <v>6039.2</v>
      </c>
      <c r="M88" s="90">
        <f>SUM(M93:M93)</f>
        <v>0</v>
      </c>
      <c r="N88" s="90">
        <f t="shared" ref="N88:R89" si="165">SUM(N93:N93)</f>
        <v>0</v>
      </c>
      <c r="O88" s="90">
        <f t="shared" si="165"/>
        <v>0</v>
      </c>
      <c r="P88" s="90">
        <f t="shared" si="165"/>
        <v>0</v>
      </c>
      <c r="Q88" s="90">
        <f t="shared" si="165"/>
        <v>0</v>
      </c>
      <c r="R88" s="90">
        <f t="shared" si="165"/>
        <v>0</v>
      </c>
      <c r="S88" s="150">
        <f t="shared" si="144"/>
        <v>0</v>
      </c>
      <c r="T88" s="90">
        <f t="shared" si="147"/>
        <v>-6039.2</v>
      </c>
      <c r="U88" s="90">
        <f t="shared" si="148"/>
        <v>0</v>
      </c>
      <c r="V88" s="90">
        <f t="shared" si="149"/>
        <v>0</v>
      </c>
      <c r="W88" s="90">
        <f t="shared" si="150"/>
        <v>0</v>
      </c>
      <c r="X88" s="90">
        <f t="shared" si="150"/>
        <v>0</v>
      </c>
      <c r="Y88" s="90">
        <f t="shared" si="150"/>
        <v>0</v>
      </c>
      <c r="Z88" s="132">
        <f t="shared" si="145"/>
        <v>-6039.2</v>
      </c>
    </row>
    <row r="89" spans="1:26" ht="36" x14ac:dyDescent="0.25">
      <c r="A89" s="198"/>
      <c r="B89" s="176"/>
      <c r="C89" s="27" t="s">
        <v>18</v>
      </c>
      <c r="D89" s="28" t="s">
        <v>16</v>
      </c>
      <c r="E89" s="29"/>
      <c r="F89" s="90">
        <f>SUM(F94:F94)</f>
        <v>0</v>
      </c>
      <c r="G89" s="90">
        <f t="shared" si="163"/>
        <v>0</v>
      </c>
      <c r="H89" s="90">
        <f t="shared" si="163"/>
        <v>0</v>
      </c>
      <c r="I89" s="90">
        <f t="shared" si="164"/>
        <v>0</v>
      </c>
      <c r="J89" s="90">
        <f t="shared" si="164"/>
        <v>0</v>
      </c>
      <c r="K89" s="90">
        <f t="shared" si="164"/>
        <v>0</v>
      </c>
      <c r="L89" s="150">
        <f t="shared" si="143"/>
        <v>0</v>
      </c>
      <c r="M89" s="90">
        <f>SUM(M94:M94)</f>
        <v>800</v>
      </c>
      <c r="N89" s="90">
        <f t="shared" si="165"/>
        <v>0</v>
      </c>
      <c r="O89" s="90">
        <f t="shared" si="165"/>
        <v>0</v>
      </c>
      <c r="P89" s="90">
        <f t="shared" si="165"/>
        <v>0</v>
      </c>
      <c r="Q89" s="90">
        <f t="shared" si="165"/>
        <v>0</v>
      </c>
      <c r="R89" s="90">
        <f t="shared" si="165"/>
        <v>0</v>
      </c>
      <c r="S89" s="150">
        <f t="shared" si="144"/>
        <v>800</v>
      </c>
      <c r="T89" s="90">
        <f t="shared" si="147"/>
        <v>800</v>
      </c>
      <c r="U89" s="90">
        <f t="shared" si="148"/>
        <v>0</v>
      </c>
      <c r="V89" s="90">
        <f t="shared" si="149"/>
        <v>0</v>
      </c>
      <c r="W89" s="90">
        <f t="shared" si="150"/>
        <v>0</v>
      </c>
      <c r="X89" s="90">
        <f t="shared" si="150"/>
        <v>0</v>
      </c>
      <c r="Y89" s="90">
        <f t="shared" si="150"/>
        <v>0</v>
      </c>
      <c r="Z89" s="132">
        <f t="shared" si="145"/>
        <v>800</v>
      </c>
    </row>
    <row r="90" spans="1:26" x14ac:dyDescent="0.25">
      <c r="A90" s="159" t="s">
        <v>141</v>
      </c>
      <c r="B90" s="109" t="s">
        <v>39</v>
      </c>
      <c r="C90" s="109"/>
      <c r="D90" s="6" t="s">
        <v>16</v>
      </c>
      <c r="E90" s="2"/>
      <c r="F90" s="88">
        <v>70993.5</v>
      </c>
      <c r="G90" s="88"/>
      <c r="H90" s="88"/>
      <c r="I90" s="87"/>
      <c r="J90" s="87"/>
      <c r="K90" s="87"/>
      <c r="L90" s="148">
        <f t="shared" si="143"/>
        <v>70993.5</v>
      </c>
      <c r="M90" s="88">
        <v>0</v>
      </c>
      <c r="N90" s="88">
        <v>0</v>
      </c>
      <c r="O90" s="88">
        <v>0</v>
      </c>
      <c r="P90" s="87"/>
      <c r="Q90" s="87"/>
      <c r="R90" s="87"/>
      <c r="S90" s="148">
        <f t="shared" si="144"/>
        <v>0</v>
      </c>
      <c r="T90" s="88">
        <f t="shared" si="147"/>
        <v>-70993.5</v>
      </c>
      <c r="U90" s="88">
        <f t="shared" si="148"/>
        <v>0</v>
      </c>
      <c r="V90" s="88">
        <f t="shared" si="149"/>
        <v>0</v>
      </c>
      <c r="W90" s="88">
        <f t="shared" si="150"/>
        <v>0</v>
      </c>
      <c r="X90" s="88">
        <f t="shared" si="150"/>
        <v>0</v>
      </c>
      <c r="Y90" s="88">
        <f t="shared" si="150"/>
        <v>0</v>
      </c>
      <c r="Z90" s="133">
        <f t="shared" si="145"/>
        <v>-70993.5</v>
      </c>
    </row>
    <row r="91" spans="1:26" x14ac:dyDescent="0.25">
      <c r="A91" s="159" t="s">
        <v>142</v>
      </c>
      <c r="B91" s="109" t="s">
        <v>40</v>
      </c>
      <c r="C91" s="109"/>
      <c r="D91" s="6" t="s">
        <v>16</v>
      </c>
      <c r="E91" s="2"/>
      <c r="F91" s="88">
        <v>61771</v>
      </c>
      <c r="G91" s="88"/>
      <c r="H91" s="88"/>
      <c r="I91" s="87"/>
      <c r="J91" s="87"/>
      <c r="K91" s="87"/>
      <c r="L91" s="148">
        <f t="shared" si="143"/>
        <v>61771</v>
      </c>
      <c r="M91" s="88">
        <v>0</v>
      </c>
      <c r="N91" s="88">
        <v>0</v>
      </c>
      <c r="O91" s="88">
        <v>0</v>
      </c>
      <c r="P91" s="87"/>
      <c r="Q91" s="87"/>
      <c r="R91" s="87"/>
      <c r="S91" s="148">
        <f t="shared" si="144"/>
        <v>0</v>
      </c>
      <c r="T91" s="88">
        <f t="shared" si="147"/>
        <v>-61771</v>
      </c>
      <c r="U91" s="88">
        <f t="shared" si="148"/>
        <v>0</v>
      </c>
      <c r="V91" s="88">
        <f t="shared" si="149"/>
        <v>0</v>
      </c>
      <c r="W91" s="88">
        <f t="shared" si="150"/>
        <v>0</v>
      </c>
      <c r="X91" s="88">
        <f t="shared" si="150"/>
        <v>0</v>
      </c>
      <c r="Y91" s="88">
        <f t="shared" si="150"/>
        <v>0</v>
      </c>
      <c r="Z91" s="133">
        <f t="shared" si="145"/>
        <v>-61771</v>
      </c>
    </row>
    <row r="92" spans="1:26" x14ac:dyDescent="0.25">
      <c r="A92" s="159" t="s">
        <v>143</v>
      </c>
      <c r="B92" s="109" t="s">
        <v>41</v>
      </c>
      <c r="C92" s="109"/>
      <c r="D92" s="6" t="s">
        <v>16</v>
      </c>
      <c r="E92" s="2"/>
      <c r="F92" s="87">
        <v>5160.8</v>
      </c>
      <c r="G92" s="87"/>
      <c r="H92" s="87"/>
      <c r="I92" s="87"/>
      <c r="J92" s="87"/>
      <c r="K92" s="87"/>
      <c r="L92" s="148">
        <f t="shared" si="143"/>
        <v>5160.8</v>
      </c>
      <c r="M92" s="87">
        <v>0</v>
      </c>
      <c r="N92" s="87">
        <v>0</v>
      </c>
      <c r="O92" s="87">
        <v>0</v>
      </c>
      <c r="P92" s="87"/>
      <c r="Q92" s="87"/>
      <c r="R92" s="87"/>
      <c r="S92" s="148">
        <f t="shared" si="144"/>
        <v>0</v>
      </c>
      <c r="T92" s="87">
        <f t="shared" si="147"/>
        <v>-5160.8</v>
      </c>
      <c r="U92" s="87">
        <f t="shared" si="148"/>
        <v>0</v>
      </c>
      <c r="V92" s="87">
        <f t="shared" si="149"/>
        <v>0</v>
      </c>
      <c r="W92" s="87">
        <f t="shared" si="150"/>
        <v>0</v>
      </c>
      <c r="X92" s="87">
        <f t="shared" si="150"/>
        <v>0</v>
      </c>
      <c r="Y92" s="87">
        <f t="shared" si="150"/>
        <v>0</v>
      </c>
      <c r="Z92" s="133">
        <f t="shared" si="145"/>
        <v>-5160.8</v>
      </c>
    </row>
    <row r="93" spans="1:26" x14ac:dyDescent="0.25">
      <c r="A93" s="159" t="s">
        <v>144</v>
      </c>
      <c r="B93" s="109" t="s">
        <v>42</v>
      </c>
      <c r="C93" s="109"/>
      <c r="D93" s="6" t="s">
        <v>16</v>
      </c>
      <c r="E93" s="2"/>
      <c r="F93" s="88">
        <v>6039.2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149">
        <f t="shared" si="143"/>
        <v>6039.2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149">
        <f t="shared" si="144"/>
        <v>0</v>
      </c>
      <c r="T93" s="88">
        <f t="shared" si="147"/>
        <v>-6039.2</v>
      </c>
      <c r="U93" s="88">
        <f t="shared" si="148"/>
        <v>0</v>
      </c>
      <c r="V93" s="88">
        <f t="shared" si="149"/>
        <v>0</v>
      </c>
      <c r="W93" s="88">
        <f t="shared" si="150"/>
        <v>0</v>
      </c>
      <c r="X93" s="88">
        <f t="shared" si="150"/>
        <v>0</v>
      </c>
      <c r="Y93" s="88">
        <f t="shared" si="150"/>
        <v>0</v>
      </c>
      <c r="Z93" s="133">
        <f t="shared" si="145"/>
        <v>-6039.2</v>
      </c>
    </row>
    <row r="94" spans="1:26" ht="24" x14ac:dyDescent="0.25">
      <c r="A94" s="159" t="s">
        <v>145</v>
      </c>
      <c r="B94" s="109" t="s">
        <v>43</v>
      </c>
      <c r="C94" s="109"/>
      <c r="D94" s="6" t="s">
        <v>16</v>
      </c>
      <c r="E94" s="2"/>
      <c r="F94" s="88">
        <v>0</v>
      </c>
      <c r="G94" s="88">
        <v>0</v>
      </c>
      <c r="H94" s="88">
        <v>0</v>
      </c>
      <c r="I94" s="88">
        <v>0</v>
      </c>
      <c r="J94" s="88">
        <v>0</v>
      </c>
      <c r="K94" s="88">
        <v>0</v>
      </c>
      <c r="L94" s="149">
        <f t="shared" si="143"/>
        <v>0</v>
      </c>
      <c r="M94" s="88">
        <v>800</v>
      </c>
      <c r="N94" s="88">
        <v>0</v>
      </c>
      <c r="O94" s="88">
        <v>0</v>
      </c>
      <c r="P94" s="88">
        <v>0</v>
      </c>
      <c r="Q94" s="88">
        <v>0</v>
      </c>
      <c r="R94" s="88">
        <v>0</v>
      </c>
      <c r="S94" s="149">
        <f t="shared" si="144"/>
        <v>800</v>
      </c>
      <c r="T94" s="88">
        <f t="shared" si="147"/>
        <v>800</v>
      </c>
      <c r="U94" s="88">
        <f t="shared" si="148"/>
        <v>0</v>
      </c>
      <c r="V94" s="88">
        <f t="shared" si="149"/>
        <v>0</v>
      </c>
      <c r="W94" s="88">
        <f t="shared" si="150"/>
        <v>0</v>
      </c>
      <c r="X94" s="88">
        <f t="shared" si="150"/>
        <v>0</v>
      </c>
      <c r="Y94" s="88">
        <f t="shared" si="150"/>
        <v>0</v>
      </c>
      <c r="Z94" s="133">
        <f t="shared" si="145"/>
        <v>800</v>
      </c>
    </row>
    <row r="95" spans="1:26" x14ac:dyDescent="0.25">
      <c r="A95" s="159" t="s">
        <v>146</v>
      </c>
      <c r="B95" s="109" t="s">
        <v>44</v>
      </c>
      <c r="C95" s="109"/>
      <c r="D95" s="6" t="s">
        <v>16</v>
      </c>
      <c r="E95" s="2"/>
      <c r="F95" s="87">
        <v>2005.8</v>
      </c>
      <c r="G95" s="87"/>
      <c r="H95" s="87"/>
      <c r="I95" s="87"/>
      <c r="J95" s="87"/>
      <c r="K95" s="87"/>
      <c r="L95" s="148">
        <f t="shared" si="143"/>
        <v>2005.8</v>
      </c>
      <c r="M95" s="87">
        <v>0</v>
      </c>
      <c r="N95" s="87">
        <v>0</v>
      </c>
      <c r="O95" s="87">
        <v>0</v>
      </c>
      <c r="P95" s="87"/>
      <c r="Q95" s="87"/>
      <c r="R95" s="87"/>
      <c r="S95" s="148">
        <f t="shared" si="144"/>
        <v>0</v>
      </c>
      <c r="T95" s="87">
        <f t="shared" si="147"/>
        <v>-2005.8</v>
      </c>
      <c r="U95" s="87">
        <f t="shared" si="148"/>
        <v>0</v>
      </c>
      <c r="V95" s="87">
        <f t="shared" si="149"/>
        <v>0</v>
      </c>
      <c r="W95" s="87">
        <f t="shared" si="150"/>
        <v>0</v>
      </c>
      <c r="X95" s="87">
        <f t="shared" si="150"/>
        <v>0</v>
      </c>
      <c r="Y95" s="87">
        <f t="shared" si="150"/>
        <v>0</v>
      </c>
      <c r="Z95" s="133">
        <f t="shared" si="145"/>
        <v>-2005.8</v>
      </c>
    </row>
    <row r="96" spans="1:26" x14ac:dyDescent="0.25">
      <c r="A96" s="159" t="s">
        <v>147</v>
      </c>
      <c r="B96" s="109" t="s">
        <v>82</v>
      </c>
      <c r="C96" s="109"/>
      <c r="D96" s="6" t="s">
        <v>16</v>
      </c>
      <c r="E96" s="2"/>
      <c r="F96" s="87">
        <v>250.2</v>
      </c>
      <c r="G96" s="87"/>
      <c r="H96" s="87"/>
      <c r="I96" s="87"/>
      <c r="J96" s="87"/>
      <c r="K96" s="87"/>
      <c r="L96" s="148">
        <f t="shared" si="143"/>
        <v>250.2</v>
      </c>
      <c r="M96" s="87">
        <v>0</v>
      </c>
      <c r="N96" s="87">
        <v>0</v>
      </c>
      <c r="O96" s="87">
        <v>0</v>
      </c>
      <c r="P96" s="87"/>
      <c r="Q96" s="87"/>
      <c r="R96" s="87"/>
      <c r="S96" s="148">
        <f t="shared" si="144"/>
        <v>0</v>
      </c>
      <c r="T96" s="87">
        <f t="shared" si="147"/>
        <v>-250.2</v>
      </c>
      <c r="U96" s="87">
        <f t="shared" si="148"/>
        <v>0</v>
      </c>
      <c r="V96" s="87">
        <f t="shared" si="149"/>
        <v>0</v>
      </c>
      <c r="W96" s="87">
        <f t="shared" si="150"/>
        <v>0</v>
      </c>
      <c r="X96" s="87">
        <f t="shared" si="150"/>
        <v>0</v>
      </c>
      <c r="Y96" s="87">
        <f t="shared" si="150"/>
        <v>0</v>
      </c>
      <c r="Z96" s="133">
        <f t="shared" si="145"/>
        <v>-250.2</v>
      </c>
    </row>
    <row r="97" spans="1:26" x14ac:dyDescent="0.25">
      <c r="A97" s="159" t="s">
        <v>148</v>
      </c>
      <c r="B97" s="109" t="s">
        <v>66</v>
      </c>
      <c r="C97" s="109"/>
      <c r="D97" s="101" t="s">
        <v>11</v>
      </c>
      <c r="E97" s="2"/>
      <c r="F97" s="87">
        <v>249988.7</v>
      </c>
      <c r="G97" s="87"/>
      <c r="H97" s="87"/>
      <c r="I97" s="87"/>
      <c r="J97" s="87"/>
      <c r="K97" s="87"/>
      <c r="L97" s="148">
        <f t="shared" si="143"/>
        <v>249988.7</v>
      </c>
      <c r="M97" s="87">
        <v>0</v>
      </c>
      <c r="N97" s="87">
        <v>0</v>
      </c>
      <c r="O97" s="87">
        <v>0</v>
      </c>
      <c r="P97" s="87"/>
      <c r="Q97" s="87"/>
      <c r="R97" s="87"/>
      <c r="S97" s="148">
        <f t="shared" si="144"/>
        <v>0</v>
      </c>
      <c r="T97" s="87">
        <f t="shared" si="147"/>
        <v>-249988.7</v>
      </c>
      <c r="U97" s="87">
        <f t="shared" si="148"/>
        <v>0</v>
      </c>
      <c r="V97" s="87">
        <f t="shared" si="149"/>
        <v>0</v>
      </c>
      <c r="W97" s="87">
        <f t="shared" si="150"/>
        <v>0</v>
      </c>
      <c r="X97" s="87">
        <f t="shared" si="150"/>
        <v>0</v>
      </c>
      <c r="Y97" s="87">
        <f t="shared" si="150"/>
        <v>0</v>
      </c>
      <c r="Z97" s="127">
        <f t="shared" si="145"/>
        <v>-249988.7</v>
      </c>
    </row>
    <row r="98" spans="1:26" x14ac:dyDescent="0.25">
      <c r="A98" s="98"/>
      <c r="B98" s="108"/>
      <c r="C98" s="101"/>
      <c r="D98" s="101"/>
      <c r="E98" s="3"/>
      <c r="F98" s="71"/>
      <c r="G98" s="71"/>
      <c r="H98" s="71"/>
      <c r="I98" s="71"/>
      <c r="J98" s="71"/>
      <c r="K98" s="71"/>
      <c r="L98" s="142">
        <f t="shared" si="143"/>
        <v>0</v>
      </c>
      <c r="M98" s="71"/>
      <c r="N98" s="71"/>
      <c r="O98" s="71"/>
      <c r="P98" s="71"/>
      <c r="Q98" s="71"/>
      <c r="R98" s="71"/>
      <c r="S98" s="142">
        <f t="shared" si="144"/>
        <v>0</v>
      </c>
      <c r="T98" s="71">
        <f t="shared" si="147"/>
        <v>0</v>
      </c>
      <c r="U98" s="71">
        <f t="shared" si="148"/>
        <v>0</v>
      </c>
      <c r="V98" s="71">
        <f t="shared" si="149"/>
        <v>0</v>
      </c>
      <c r="W98" s="71">
        <f t="shared" si="150"/>
        <v>0</v>
      </c>
      <c r="X98" s="71">
        <f t="shared" si="150"/>
        <v>0</v>
      </c>
      <c r="Y98" s="71">
        <f t="shared" si="150"/>
        <v>0</v>
      </c>
      <c r="Z98" s="133">
        <f t="shared" si="145"/>
        <v>0</v>
      </c>
    </row>
    <row r="99" spans="1:26" ht="17.25" customHeight="1" x14ac:dyDescent="0.25">
      <c r="A99" s="199" t="s">
        <v>56</v>
      </c>
      <c r="B99" s="168" t="s">
        <v>137</v>
      </c>
      <c r="C99" s="169" t="s">
        <v>85</v>
      </c>
      <c r="D99" s="169"/>
      <c r="E99" s="41"/>
      <c r="F99" s="76">
        <f t="shared" ref="F99:M99" si="166">SUM(F100:F101)</f>
        <v>5725.3</v>
      </c>
      <c r="G99" s="76">
        <f t="shared" si="166"/>
        <v>5725.3</v>
      </c>
      <c r="H99" s="76">
        <f t="shared" si="166"/>
        <v>5725.3</v>
      </c>
      <c r="I99" s="76">
        <f t="shared" ref="I99:K99" si="167">SUM(I100:I101)</f>
        <v>5725.3</v>
      </c>
      <c r="J99" s="76">
        <f t="shared" si="167"/>
        <v>5725.3</v>
      </c>
      <c r="K99" s="76">
        <f t="shared" si="167"/>
        <v>5725.3</v>
      </c>
      <c r="L99" s="143">
        <f t="shared" si="143"/>
        <v>34351.800000000003</v>
      </c>
      <c r="M99" s="76">
        <f t="shared" si="166"/>
        <v>4682.8999999999996</v>
      </c>
      <c r="N99" s="76">
        <f t="shared" ref="N99:R99" si="168">SUM(N100:N101)</f>
        <v>4583.3</v>
      </c>
      <c r="O99" s="76">
        <f t="shared" si="168"/>
        <v>4583.3</v>
      </c>
      <c r="P99" s="76">
        <f t="shared" si="168"/>
        <v>5725.3</v>
      </c>
      <c r="Q99" s="76">
        <f t="shared" si="168"/>
        <v>5725.3</v>
      </c>
      <c r="R99" s="76">
        <f t="shared" si="168"/>
        <v>5725.3</v>
      </c>
      <c r="S99" s="143">
        <f t="shared" si="144"/>
        <v>31025.399999999998</v>
      </c>
      <c r="T99" s="76">
        <f t="shared" si="147"/>
        <v>-1042.4000000000005</v>
      </c>
      <c r="U99" s="76">
        <f t="shared" si="148"/>
        <v>-1142</v>
      </c>
      <c r="V99" s="76">
        <f t="shared" si="149"/>
        <v>-1142</v>
      </c>
      <c r="W99" s="76">
        <f t="shared" ref="W99:Y114" si="169">P99-I99</f>
        <v>0</v>
      </c>
      <c r="X99" s="76">
        <f t="shared" si="169"/>
        <v>0</v>
      </c>
      <c r="Y99" s="76">
        <f t="shared" si="169"/>
        <v>0</v>
      </c>
      <c r="Z99" s="134">
        <f t="shared" si="145"/>
        <v>-3326.4000000000005</v>
      </c>
    </row>
    <row r="100" spans="1:26" ht="17.25" customHeight="1" x14ac:dyDescent="0.25">
      <c r="A100" s="199"/>
      <c r="B100" s="168"/>
      <c r="C100" s="170" t="s">
        <v>83</v>
      </c>
      <c r="D100" s="42" t="s">
        <v>16</v>
      </c>
      <c r="E100" s="41"/>
      <c r="F100" s="76">
        <f t="shared" ref="F100:R100" si="170">F102+F104</f>
        <v>5625.3</v>
      </c>
      <c r="G100" s="76">
        <f t="shared" si="170"/>
        <v>5625.3</v>
      </c>
      <c r="H100" s="76">
        <f t="shared" si="170"/>
        <v>5625.3</v>
      </c>
      <c r="I100" s="76">
        <f t="shared" ref="I100:K100" si="171">I102+I104</f>
        <v>5625.3</v>
      </c>
      <c r="J100" s="76">
        <f t="shared" si="171"/>
        <v>5625.3</v>
      </c>
      <c r="K100" s="76">
        <f t="shared" si="171"/>
        <v>5625.3</v>
      </c>
      <c r="L100" s="143">
        <f t="shared" si="143"/>
        <v>33751.800000000003</v>
      </c>
      <c r="M100" s="76">
        <f t="shared" si="170"/>
        <v>4682.8999999999996</v>
      </c>
      <c r="N100" s="76">
        <f t="shared" si="170"/>
        <v>4583.3</v>
      </c>
      <c r="O100" s="76">
        <f t="shared" si="170"/>
        <v>4583.3</v>
      </c>
      <c r="P100" s="76">
        <f t="shared" si="170"/>
        <v>5625.3</v>
      </c>
      <c r="Q100" s="76">
        <f t="shared" si="170"/>
        <v>5625.3</v>
      </c>
      <c r="R100" s="76">
        <f t="shared" si="170"/>
        <v>5625.3</v>
      </c>
      <c r="S100" s="143">
        <f t="shared" si="144"/>
        <v>30725.399999999998</v>
      </c>
      <c r="T100" s="76">
        <f t="shared" si="147"/>
        <v>-942.40000000000055</v>
      </c>
      <c r="U100" s="76">
        <f t="shared" si="148"/>
        <v>-1042</v>
      </c>
      <c r="V100" s="76">
        <f t="shared" si="149"/>
        <v>-1042</v>
      </c>
      <c r="W100" s="76">
        <f t="shared" si="169"/>
        <v>0</v>
      </c>
      <c r="X100" s="76">
        <f t="shared" si="169"/>
        <v>0</v>
      </c>
      <c r="Y100" s="76">
        <f t="shared" si="169"/>
        <v>0</v>
      </c>
      <c r="Z100" s="134">
        <f t="shared" si="145"/>
        <v>-3026.4000000000005</v>
      </c>
    </row>
    <row r="101" spans="1:26" ht="17.25" customHeight="1" x14ac:dyDescent="0.25">
      <c r="A101" s="199"/>
      <c r="B101" s="168"/>
      <c r="C101" s="172"/>
      <c r="D101" s="43" t="s">
        <v>11</v>
      </c>
      <c r="E101" s="41"/>
      <c r="F101" s="76">
        <f t="shared" ref="F101:R101" si="172">F103</f>
        <v>100</v>
      </c>
      <c r="G101" s="76">
        <f t="shared" si="172"/>
        <v>100</v>
      </c>
      <c r="H101" s="76">
        <f t="shared" si="172"/>
        <v>100</v>
      </c>
      <c r="I101" s="76">
        <f t="shared" ref="I101:K101" si="173">I103</f>
        <v>100</v>
      </c>
      <c r="J101" s="76">
        <f t="shared" si="173"/>
        <v>100</v>
      </c>
      <c r="K101" s="76">
        <f t="shared" si="173"/>
        <v>100</v>
      </c>
      <c r="L101" s="143">
        <f t="shared" si="143"/>
        <v>600</v>
      </c>
      <c r="M101" s="76">
        <f t="shared" si="172"/>
        <v>0</v>
      </c>
      <c r="N101" s="76">
        <f t="shared" si="172"/>
        <v>0</v>
      </c>
      <c r="O101" s="76">
        <f t="shared" si="172"/>
        <v>0</v>
      </c>
      <c r="P101" s="76">
        <f t="shared" si="172"/>
        <v>100</v>
      </c>
      <c r="Q101" s="76">
        <f t="shared" si="172"/>
        <v>100</v>
      </c>
      <c r="R101" s="76">
        <f t="shared" si="172"/>
        <v>100</v>
      </c>
      <c r="S101" s="143">
        <f t="shared" si="144"/>
        <v>300</v>
      </c>
      <c r="T101" s="76">
        <f t="shared" si="147"/>
        <v>-100</v>
      </c>
      <c r="U101" s="76">
        <f t="shared" si="148"/>
        <v>-100</v>
      </c>
      <c r="V101" s="76">
        <f t="shared" si="149"/>
        <v>-100</v>
      </c>
      <c r="W101" s="76">
        <f t="shared" si="169"/>
        <v>0</v>
      </c>
      <c r="X101" s="76">
        <f t="shared" si="169"/>
        <v>0</v>
      </c>
      <c r="Y101" s="76">
        <f t="shared" si="169"/>
        <v>0</v>
      </c>
      <c r="Z101" s="134">
        <f t="shared" si="145"/>
        <v>-300</v>
      </c>
    </row>
    <row r="102" spans="1:26" ht="18" customHeight="1" x14ac:dyDescent="0.25">
      <c r="A102" s="199"/>
      <c r="B102" s="168"/>
      <c r="C102" s="168" t="s">
        <v>10</v>
      </c>
      <c r="D102" s="31" t="s">
        <v>16</v>
      </c>
      <c r="E102" s="24"/>
      <c r="F102" s="80">
        <f t="shared" ref="F102:R102" si="174">F105+F106</f>
        <v>5625.3</v>
      </c>
      <c r="G102" s="80">
        <f t="shared" si="174"/>
        <v>5625.3</v>
      </c>
      <c r="H102" s="80">
        <f t="shared" si="174"/>
        <v>5625.3</v>
      </c>
      <c r="I102" s="80">
        <f t="shared" ref="I102:K102" si="175">I105+I106</f>
        <v>5625.3</v>
      </c>
      <c r="J102" s="80">
        <f t="shared" si="175"/>
        <v>5625.3</v>
      </c>
      <c r="K102" s="80">
        <f t="shared" si="175"/>
        <v>5625.3</v>
      </c>
      <c r="L102" s="145">
        <f t="shared" si="143"/>
        <v>33751.800000000003</v>
      </c>
      <c r="M102" s="80">
        <f t="shared" si="174"/>
        <v>4682.8999999999996</v>
      </c>
      <c r="N102" s="80">
        <f t="shared" si="174"/>
        <v>4583.3</v>
      </c>
      <c r="O102" s="80">
        <f t="shared" si="174"/>
        <v>4583.3</v>
      </c>
      <c r="P102" s="80">
        <f t="shared" si="174"/>
        <v>5625.3</v>
      </c>
      <c r="Q102" s="80">
        <f t="shared" si="174"/>
        <v>5625.3</v>
      </c>
      <c r="R102" s="80">
        <f t="shared" si="174"/>
        <v>5625.3</v>
      </c>
      <c r="S102" s="145">
        <f t="shared" si="144"/>
        <v>30725.399999999998</v>
      </c>
      <c r="T102" s="80">
        <f t="shared" si="147"/>
        <v>-942.40000000000055</v>
      </c>
      <c r="U102" s="80">
        <f t="shared" si="148"/>
        <v>-1042</v>
      </c>
      <c r="V102" s="80">
        <f t="shared" si="149"/>
        <v>-1042</v>
      </c>
      <c r="W102" s="80">
        <f t="shared" si="169"/>
        <v>0</v>
      </c>
      <c r="X102" s="80">
        <f t="shared" si="169"/>
        <v>0</v>
      </c>
      <c r="Y102" s="80">
        <f t="shared" si="169"/>
        <v>0</v>
      </c>
      <c r="Z102" s="135">
        <f t="shared" si="145"/>
        <v>-3026.4000000000005</v>
      </c>
    </row>
    <row r="103" spans="1:26" ht="16.5" customHeight="1" x14ac:dyDescent="0.25">
      <c r="A103" s="199"/>
      <c r="B103" s="168"/>
      <c r="C103" s="168"/>
      <c r="D103" s="32" t="s">
        <v>11</v>
      </c>
      <c r="E103" s="24"/>
      <c r="F103" s="80">
        <f t="shared" ref="F103:R103" si="176">F107</f>
        <v>100</v>
      </c>
      <c r="G103" s="80">
        <f t="shared" si="176"/>
        <v>100</v>
      </c>
      <c r="H103" s="80">
        <f t="shared" si="176"/>
        <v>100</v>
      </c>
      <c r="I103" s="80">
        <f t="shared" ref="I103:K103" si="177">I107</f>
        <v>100</v>
      </c>
      <c r="J103" s="80">
        <f t="shared" si="177"/>
        <v>100</v>
      </c>
      <c r="K103" s="80">
        <f t="shared" si="177"/>
        <v>100</v>
      </c>
      <c r="L103" s="145">
        <f t="shared" si="143"/>
        <v>600</v>
      </c>
      <c r="M103" s="80">
        <f t="shared" si="176"/>
        <v>0</v>
      </c>
      <c r="N103" s="80">
        <f t="shared" si="176"/>
        <v>0</v>
      </c>
      <c r="O103" s="80">
        <f t="shared" si="176"/>
        <v>0</v>
      </c>
      <c r="P103" s="80">
        <f t="shared" si="176"/>
        <v>100</v>
      </c>
      <c r="Q103" s="80">
        <f t="shared" si="176"/>
        <v>100</v>
      </c>
      <c r="R103" s="80">
        <f t="shared" si="176"/>
        <v>100</v>
      </c>
      <c r="S103" s="145">
        <f t="shared" si="144"/>
        <v>300</v>
      </c>
      <c r="T103" s="80">
        <f t="shared" si="147"/>
        <v>-100</v>
      </c>
      <c r="U103" s="80">
        <f t="shared" si="148"/>
        <v>-100</v>
      </c>
      <c r="V103" s="80">
        <f t="shared" si="149"/>
        <v>-100</v>
      </c>
      <c r="W103" s="80">
        <f t="shared" si="169"/>
        <v>0</v>
      </c>
      <c r="X103" s="80">
        <f t="shared" si="169"/>
        <v>0</v>
      </c>
      <c r="Y103" s="80">
        <f t="shared" si="169"/>
        <v>0</v>
      </c>
      <c r="Z103" s="135">
        <f t="shared" si="145"/>
        <v>-300</v>
      </c>
    </row>
    <row r="104" spans="1:26" ht="36" x14ac:dyDescent="0.25">
      <c r="A104" s="199"/>
      <c r="B104" s="168"/>
      <c r="C104" s="100" t="s">
        <v>18</v>
      </c>
      <c r="D104" s="31" t="s">
        <v>16</v>
      </c>
      <c r="E104" s="24"/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145">
        <f t="shared" ref="L104:L135" si="178">SUM(F104:K104)</f>
        <v>0</v>
      </c>
      <c r="M104" s="80">
        <v>0</v>
      </c>
      <c r="N104" s="80">
        <v>0</v>
      </c>
      <c r="O104" s="80">
        <v>0</v>
      </c>
      <c r="P104" s="80">
        <v>0</v>
      </c>
      <c r="Q104" s="80">
        <v>0</v>
      </c>
      <c r="R104" s="80">
        <v>0</v>
      </c>
      <c r="S104" s="145">
        <f t="shared" ref="S104:S135" si="179">SUM(M104:R104)</f>
        <v>0</v>
      </c>
      <c r="T104" s="80">
        <f t="shared" si="147"/>
        <v>0</v>
      </c>
      <c r="U104" s="80">
        <f t="shared" si="148"/>
        <v>0</v>
      </c>
      <c r="V104" s="80">
        <f t="shared" si="149"/>
        <v>0</v>
      </c>
      <c r="W104" s="80">
        <f t="shared" si="169"/>
        <v>0</v>
      </c>
      <c r="X104" s="80">
        <f t="shared" si="169"/>
        <v>0</v>
      </c>
      <c r="Y104" s="80">
        <f t="shared" si="169"/>
        <v>0</v>
      </c>
      <c r="Z104" s="135">
        <f t="shared" ref="Z104:Z135" si="180">SUM(T104:Y104)</f>
        <v>0</v>
      </c>
    </row>
    <row r="105" spans="1:26" ht="36" x14ac:dyDescent="0.25">
      <c r="A105" s="98" t="s">
        <v>57</v>
      </c>
      <c r="B105" s="109" t="s">
        <v>72</v>
      </c>
      <c r="C105" s="109" t="s">
        <v>58</v>
      </c>
      <c r="D105" s="6" t="s">
        <v>16</v>
      </c>
      <c r="E105" s="2"/>
      <c r="F105" s="87">
        <v>5615.3</v>
      </c>
      <c r="G105" s="87">
        <v>5615.3</v>
      </c>
      <c r="H105" s="87">
        <v>5615.3</v>
      </c>
      <c r="I105" s="87">
        <v>5615.3</v>
      </c>
      <c r="J105" s="87">
        <v>5615.3</v>
      </c>
      <c r="K105" s="87">
        <v>5615.3</v>
      </c>
      <c r="L105" s="148">
        <f t="shared" si="178"/>
        <v>33691.800000000003</v>
      </c>
      <c r="M105" s="87">
        <v>4682.8999999999996</v>
      </c>
      <c r="N105" s="87">
        <v>4583.3</v>
      </c>
      <c r="O105" s="87">
        <v>4583.3</v>
      </c>
      <c r="P105" s="87">
        <v>5615.3</v>
      </c>
      <c r="Q105" s="87">
        <v>5615.3</v>
      </c>
      <c r="R105" s="87">
        <v>5615.3</v>
      </c>
      <c r="S105" s="148">
        <f t="shared" si="179"/>
        <v>30695.399999999998</v>
      </c>
      <c r="T105" s="87">
        <f t="shared" si="147"/>
        <v>-932.40000000000055</v>
      </c>
      <c r="U105" s="87">
        <f t="shared" si="148"/>
        <v>-1032</v>
      </c>
      <c r="V105" s="87">
        <f t="shared" si="149"/>
        <v>-1032</v>
      </c>
      <c r="W105" s="87">
        <f t="shared" si="169"/>
        <v>0</v>
      </c>
      <c r="X105" s="87">
        <f t="shared" si="169"/>
        <v>0</v>
      </c>
      <c r="Y105" s="87">
        <f t="shared" si="169"/>
        <v>0</v>
      </c>
      <c r="Z105" s="133">
        <f t="shared" si="180"/>
        <v>-2996.4000000000005</v>
      </c>
    </row>
    <row r="106" spans="1:26" ht="48" x14ac:dyDescent="0.25">
      <c r="A106" s="166" t="s">
        <v>132</v>
      </c>
      <c r="B106" s="167" t="s">
        <v>59</v>
      </c>
      <c r="C106" s="109" t="s">
        <v>60</v>
      </c>
      <c r="D106" s="6" t="s">
        <v>16</v>
      </c>
      <c r="E106" s="2"/>
      <c r="F106" s="87">
        <v>10</v>
      </c>
      <c r="G106" s="87">
        <v>10</v>
      </c>
      <c r="H106" s="87">
        <v>10</v>
      </c>
      <c r="I106" s="87">
        <v>10</v>
      </c>
      <c r="J106" s="87">
        <v>10</v>
      </c>
      <c r="K106" s="87">
        <v>10</v>
      </c>
      <c r="L106" s="148">
        <f t="shared" si="178"/>
        <v>60</v>
      </c>
      <c r="M106" s="87">
        <v>0</v>
      </c>
      <c r="N106" s="87">
        <v>0</v>
      </c>
      <c r="O106" s="87">
        <v>0</v>
      </c>
      <c r="P106" s="87">
        <v>10</v>
      </c>
      <c r="Q106" s="87">
        <v>10</v>
      </c>
      <c r="R106" s="87">
        <v>10</v>
      </c>
      <c r="S106" s="148">
        <f t="shared" si="179"/>
        <v>30</v>
      </c>
      <c r="T106" s="87">
        <f t="shared" si="147"/>
        <v>-10</v>
      </c>
      <c r="U106" s="87">
        <f t="shared" si="148"/>
        <v>-10</v>
      </c>
      <c r="V106" s="87">
        <f t="shared" si="149"/>
        <v>-10</v>
      </c>
      <c r="W106" s="87">
        <f t="shared" si="169"/>
        <v>0</v>
      </c>
      <c r="X106" s="87">
        <f t="shared" si="169"/>
        <v>0</v>
      </c>
      <c r="Y106" s="87">
        <f t="shared" si="169"/>
        <v>0</v>
      </c>
      <c r="Z106" s="133">
        <f t="shared" si="180"/>
        <v>-30</v>
      </c>
    </row>
    <row r="107" spans="1:26" ht="48" x14ac:dyDescent="0.25">
      <c r="A107" s="166"/>
      <c r="B107" s="167"/>
      <c r="C107" s="109" t="s">
        <v>60</v>
      </c>
      <c r="D107" s="101" t="s">
        <v>11</v>
      </c>
      <c r="E107" s="2"/>
      <c r="F107" s="87">
        <v>100</v>
      </c>
      <c r="G107" s="87">
        <v>100</v>
      </c>
      <c r="H107" s="87">
        <v>100</v>
      </c>
      <c r="I107" s="87">
        <v>100</v>
      </c>
      <c r="J107" s="87">
        <v>100</v>
      </c>
      <c r="K107" s="87">
        <v>100</v>
      </c>
      <c r="L107" s="148">
        <f t="shared" si="178"/>
        <v>600</v>
      </c>
      <c r="M107" s="87">
        <v>0</v>
      </c>
      <c r="N107" s="87">
        <v>0</v>
      </c>
      <c r="O107" s="87">
        <v>0</v>
      </c>
      <c r="P107" s="87">
        <v>100</v>
      </c>
      <c r="Q107" s="87">
        <v>100</v>
      </c>
      <c r="R107" s="87">
        <v>100</v>
      </c>
      <c r="S107" s="148">
        <f t="shared" si="179"/>
        <v>300</v>
      </c>
      <c r="T107" s="87">
        <f t="shared" si="147"/>
        <v>-100</v>
      </c>
      <c r="U107" s="87">
        <f t="shared" si="148"/>
        <v>-100</v>
      </c>
      <c r="V107" s="87">
        <f t="shared" si="149"/>
        <v>-100</v>
      </c>
      <c r="W107" s="87">
        <f t="shared" si="169"/>
        <v>0</v>
      </c>
      <c r="X107" s="87">
        <f t="shared" si="169"/>
        <v>0</v>
      </c>
      <c r="Y107" s="87">
        <f t="shared" si="169"/>
        <v>0</v>
      </c>
      <c r="Z107" s="133">
        <f t="shared" si="180"/>
        <v>-300</v>
      </c>
    </row>
    <row r="108" spans="1:26" x14ac:dyDescent="0.25">
      <c r="A108" s="98" t="s">
        <v>133</v>
      </c>
      <c r="B108" s="109"/>
      <c r="C108" s="109"/>
      <c r="D108" s="101"/>
      <c r="E108" s="2"/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148">
        <f t="shared" si="178"/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48">
        <f t="shared" si="179"/>
        <v>0</v>
      </c>
      <c r="T108" s="87">
        <f t="shared" si="147"/>
        <v>0</v>
      </c>
      <c r="U108" s="87">
        <f t="shared" si="148"/>
        <v>0</v>
      </c>
      <c r="V108" s="87">
        <f t="shared" si="149"/>
        <v>0</v>
      </c>
      <c r="W108" s="87">
        <f t="shared" si="169"/>
        <v>0</v>
      </c>
      <c r="X108" s="87">
        <f t="shared" si="169"/>
        <v>0</v>
      </c>
      <c r="Y108" s="87">
        <f t="shared" si="169"/>
        <v>0</v>
      </c>
      <c r="Z108" s="133">
        <f t="shared" si="180"/>
        <v>0</v>
      </c>
    </row>
    <row r="109" spans="1:26" x14ac:dyDescent="0.25">
      <c r="A109" s="98" t="s">
        <v>134</v>
      </c>
      <c r="B109" s="109"/>
      <c r="C109" s="4"/>
      <c r="D109" s="34"/>
      <c r="E109" s="2"/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149">
        <f t="shared" si="178"/>
        <v>0</v>
      </c>
      <c r="M109" s="88">
        <v>0</v>
      </c>
      <c r="N109" s="88">
        <v>0</v>
      </c>
      <c r="O109" s="88">
        <v>0</v>
      </c>
      <c r="P109" s="88">
        <v>0</v>
      </c>
      <c r="Q109" s="88">
        <v>0</v>
      </c>
      <c r="R109" s="88">
        <v>0</v>
      </c>
      <c r="S109" s="149">
        <f t="shared" si="179"/>
        <v>0</v>
      </c>
      <c r="T109" s="88">
        <f t="shared" si="147"/>
        <v>0</v>
      </c>
      <c r="U109" s="88">
        <f t="shared" si="148"/>
        <v>0</v>
      </c>
      <c r="V109" s="88">
        <f t="shared" si="149"/>
        <v>0</v>
      </c>
      <c r="W109" s="88">
        <f t="shared" si="169"/>
        <v>0</v>
      </c>
      <c r="X109" s="88">
        <f t="shared" si="169"/>
        <v>0</v>
      </c>
      <c r="Y109" s="88">
        <f t="shared" si="169"/>
        <v>0</v>
      </c>
      <c r="Z109" s="136">
        <f t="shared" si="180"/>
        <v>0</v>
      </c>
    </row>
    <row r="110" spans="1:26" x14ac:dyDescent="0.25">
      <c r="A110" s="98"/>
      <c r="B110" s="109"/>
      <c r="C110" s="109"/>
      <c r="D110" s="101"/>
      <c r="E110" s="2"/>
      <c r="F110" s="87"/>
      <c r="G110" s="87"/>
      <c r="H110" s="87"/>
      <c r="I110" s="87"/>
      <c r="J110" s="87"/>
      <c r="K110" s="87"/>
      <c r="L110" s="148">
        <f t="shared" si="178"/>
        <v>0</v>
      </c>
      <c r="M110" s="87"/>
      <c r="N110" s="87"/>
      <c r="O110" s="87"/>
      <c r="P110" s="87"/>
      <c r="Q110" s="87"/>
      <c r="R110" s="87"/>
      <c r="S110" s="148">
        <f t="shared" si="179"/>
        <v>0</v>
      </c>
      <c r="T110" s="87">
        <f t="shared" si="147"/>
        <v>0</v>
      </c>
      <c r="U110" s="87">
        <f t="shared" si="148"/>
        <v>0</v>
      </c>
      <c r="V110" s="87">
        <f t="shared" si="149"/>
        <v>0</v>
      </c>
      <c r="W110" s="87">
        <f t="shared" si="169"/>
        <v>0</v>
      </c>
      <c r="X110" s="87">
        <f t="shared" si="169"/>
        <v>0</v>
      </c>
      <c r="Y110" s="87">
        <f t="shared" si="169"/>
        <v>0</v>
      </c>
      <c r="Z110" s="133">
        <f t="shared" si="180"/>
        <v>0</v>
      </c>
    </row>
    <row r="111" spans="1:26" x14ac:dyDescent="0.25">
      <c r="A111" s="98"/>
      <c r="B111" s="109"/>
      <c r="C111" s="109"/>
      <c r="D111" s="101"/>
      <c r="E111" s="2"/>
      <c r="F111" s="87"/>
      <c r="G111" s="87"/>
      <c r="H111" s="87"/>
      <c r="I111" s="87"/>
      <c r="J111" s="87"/>
      <c r="K111" s="87"/>
      <c r="L111" s="148">
        <f t="shared" si="178"/>
        <v>0</v>
      </c>
      <c r="M111" s="87"/>
      <c r="N111" s="87"/>
      <c r="O111" s="87"/>
      <c r="P111" s="87"/>
      <c r="Q111" s="87"/>
      <c r="R111" s="87"/>
      <c r="S111" s="148">
        <f t="shared" si="179"/>
        <v>0</v>
      </c>
      <c r="T111" s="87">
        <f t="shared" si="147"/>
        <v>0</v>
      </c>
      <c r="U111" s="87">
        <f t="shared" si="148"/>
        <v>0</v>
      </c>
      <c r="V111" s="87">
        <f t="shared" si="149"/>
        <v>0</v>
      </c>
      <c r="W111" s="87">
        <f t="shared" si="169"/>
        <v>0</v>
      </c>
      <c r="X111" s="87">
        <f t="shared" si="169"/>
        <v>0</v>
      </c>
      <c r="Y111" s="87">
        <f t="shared" si="169"/>
        <v>0</v>
      </c>
      <c r="Z111" s="133">
        <f t="shared" si="180"/>
        <v>0</v>
      </c>
    </row>
    <row r="112" spans="1:26" x14ac:dyDescent="0.25">
      <c r="A112" s="199" t="s">
        <v>61</v>
      </c>
      <c r="B112" s="168" t="s">
        <v>138</v>
      </c>
      <c r="C112" s="23" t="s">
        <v>19</v>
      </c>
      <c r="D112" s="25" t="s">
        <v>16</v>
      </c>
      <c r="E112" s="26"/>
      <c r="F112" s="93">
        <f>F113</f>
        <v>64809.3</v>
      </c>
      <c r="G112" s="93">
        <f t="shared" ref="G112:H112" si="181">G113</f>
        <v>64809.3</v>
      </c>
      <c r="H112" s="93">
        <f t="shared" si="181"/>
        <v>64809.3</v>
      </c>
      <c r="I112" s="93">
        <f t="shared" ref="I112:K112" si="182">I113</f>
        <v>64809.3</v>
      </c>
      <c r="J112" s="93">
        <f t="shared" si="182"/>
        <v>64809.3</v>
      </c>
      <c r="K112" s="93">
        <f t="shared" si="182"/>
        <v>64809.3</v>
      </c>
      <c r="L112" s="152">
        <f t="shared" si="178"/>
        <v>388855.8</v>
      </c>
      <c r="M112" s="93">
        <f>M113</f>
        <v>40240.800000000003</v>
      </c>
      <c r="N112" s="93">
        <f t="shared" ref="N112:R112" si="183">N113</f>
        <v>39785.199999999997</v>
      </c>
      <c r="O112" s="93">
        <f t="shared" si="183"/>
        <v>39785.199999999997</v>
      </c>
      <c r="P112" s="93">
        <f t="shared" si="183"/>
        <v>64809.3</v>
      </c>
      <c r="Q112" s="93">
        <f t="shared" si="183"/>
        <v>64809.3</v>
      </c>
      <c r="R112" s="93">
        <f t="shared" si="183"/>
        <v>64809.3</v>
      </c>
      <c r="S112" s="152">
        <f t="shared" si="179"/>
        <v>314239.09999999998</v>
      </c>
      <c r="T112" s="93">
        <f t="shared" si="147"/>
        <v>-24568.5</v>
      </c>
      <c r="U112" s="93">
        <f t="shared" si="148"/>
        <v>-25024.100000000006</v>
      </c>
      <c r="V112" s="93">
        <f t="shared" si="149"/>
        <v>-25024.100000000006</v>
      </c>
      <c r="W112" s="93">
        <f t="shared" si="169"/>
        <v>0</v>
      </c>
      <c r="X112" s="93">
        <f t="shared" si="169"/>
        <v>0</v>
      </c>
      <c r="Y112" s="93">
        <f t="shared" si="169"/>
        <v>0</v>
      </c>
      <c r="Z112" s="135">
        <f t="shared" si="180"/>
        <v>-74616.700000000012</v>
      </c>
    </row>
    <row r="113" spans="1:26" ht="36" x14ac:dyDescent="0.25">
      <c r="A113" s="199"/>
      <c r="B113" s="168"/>
      <c r="C113" s="23" t="s">
        <v>58</v>
      </c>
      <c r="D113" s="25" t="s">
        <v>16</v>
      </c>
      <c r="E113" s="26"/>
      <c r="F113" s="93">
        <f>SUM(F114:F115)</f>
        <v>64809.3</v>
      </c>
      <c r="G113" s="93">
        <f t="shared" ref="G113:H113" si="184">SUM(G114:G115)</f>
        <v>64809.3</v>
      </c>
      <c r="H113" s="93">
        <f t="shared" si="184"/>
        <v>64809.3</v>
      </c>
      <c r="I113" s="93">
        <f t="shared" ref="I113:K113" si="185">SUM(I114:I115)</f>
        <v>64809.3</v>
      </c>
      <c r="J113" s="93">
        <f t="shared" si="185"/>
        <v>64809.3</v>
      </c>
      <c r="K113" s="93">
        <f t="shared" si="185"/>
        <v>64809.3</v>
      </c>
      <c r="L113" s="152">
        <f t="shared" si="178"/>
        <v>388855.8</v>
      </c>
      <c r="M113" s="93">
        <f>SUM(M114:M115)</f>
        <v>40240.800000000003</v>
      </c>
      <c r="N113" s="93">
        <f t="shared" ref="N113:R113" si="186">SUM(N114:N115)</f>
        <v>39785.199999999997</v>
      </c>
      <c r="O113" s="93">
        <f t="shared" si="186"/>
        <v>39785.199999999997</v>
      </c>
      <c r="P113" s="93">
        <f t="shared" si="186"/>
        <v>64809.3</v>
      </c>
      <c r="Q113" s="93">
        <f t="shared" si="186"/>
        <v>64809.3</v>
      </c>
      <c r="R113" s="93">
        <f t="shared" si="186"/>
        <v>64809.3</v>
      </c>
      <c r="S113" s="152">
        <f t="shared" si="179"/>
        <v>314239.09999999998</v>
      </c>
      <c r="T113" s="93">
        <f t="shared" si="147"/>
        <v>-24568.5</v>
      </c>
      <c r="U113" s="93">
        <f t="shared" si="148"/>
        <v>-25024.100000000006</v>
      </c>
      <c r="V113" s="93">
        <f t="shared" si="149"/>
        <v>-25024.100000000006</v>
      </c>
      <c r="W113" s="93">
        <f t="shared" si="169"/>
        <v>0</v>
      </c>
      <c r="X113" s="93">
        <f t="shared" si="169"/>
        <v>0</v>
      </c>
      <c r="Y113" s="93">
        <f t="shared" si="169"/>
        <v>0</v>
      </c>
      <c r="Z113" s="135">
        <f t="shared" si="180"/>
        <v>-74616.700000000012</v>
      </c>
    </row>
    <row r="114" spans="1:26" ht="36" x14ac:dyDescent="0.25">
      <c r="A114" s="51" t="s">
        <v>62</v>
      </c>
      <c r="B114" s="11" t="s">
        <v>63</v>
      </c>
      <c r="C114" s="11" t="s">
        <v>58</v>
      </c>
      <c r="D114" s="10" t="s">
        <v>16</v>
      </c>
      <c r="E114" s="16"/>
      <c r="F114" s="94">
        <v>8970.7000000000007</v>
      </c>
      <c r="G114" s="94">
        <f>8970.7</f>
        <v>8970.7000000000007</v>
      </c>
      <c r="H114" s="94">
        <f t="shared" ref="H114" si="187">8970.7</f>
        <v>8970.7000000000007</v>
      </c>
      <c r="I114" s="94">
        <f t="shared" ref="I114:K114" si="188">8970.7</f>
        <v>8970.7000000000007</v>
      </c>
      <c r="J114" s="94">
        <f t="shared" si="188"/>
        <v>8970.7000000000007</v>
      </c>
      <c r="K114" s="94">
        <f t="shared" si="188"/>
        <v>8970.7000000000007</v>
      </c>
      <c r="L114" s="153">
        <f t="shared" si="178"/>
        <v>53824.2</v>
      </c>
      <c r="M114" s="94">
        <v>10430.4</v>
      </c>
      <c r="N114" s="94">
        <v>9974.7999999999993</v>
      </c>
      <c r="O114" s="94">
        <v>9974.7999999999993</v>
      </c>
      <c r="P114" s="94">
        <f t="shared" ref="P114:R114" si="189">8970.7</f>
        <v>8970.7000000000007</v>
      </c>
      <c r="Q114" s="94">
        <f t="shared" si="189"/>
        <v>8970.7000000000007</v>
      </c>
      <c r="R114" s="94">
        <f t="shared" si="189"/>
        <v>8970.7000000000007</v>
      </c>
      <c r="S114" s="153">
        <f t="shared" si="179"/>
        <v>57292.099999999991</v>
      </c>
      <c r="T114" s="94">
        <f t="shared" si="147"/>
        <v>1459.6999999999989</v>
      </c>
      <c r="U114" s="94">
        <f t="shared" si="148"/>
        <v>1004.0999999999985</v>
      </c>
      <c r="V114" s="94">
        <f t="shared" si="149"/>
        <v>1004.0999999999985</v>
      </c>
      <c r="W114" s="94">
        <f t="shared" si="169"/>
        <v>0</v>
      </c>
      <c r="X114" s="94">
        <f t="shared" si="169"/>
        <v>0</v>
      </c>
      <c r="Y114" s="94">
        <f t="shared" si="169"/>
        <v>0</v>
      </c>
      <c r="Z114" s="137">
        <f t="shared" si="180"/>
        <v>3467.899999999996</v>
      </c>
    </row>
    <row r="115" spans="1:26" ht="36" x14ac:dyDescent="0.25">
      <c r="A115" s="51" t="s">
        <v>64</v>
      </c>
      <c r="B115" s="11" t="s">
        <v>65</v>
      </c>
      <c r="C115" s="11" t="s">
        <v>58</v>
      </c>
      <c r="D115" s="10" t="s">
        <v>16</v>
      </c>
      <c r="E115" s="16"/>
      <c r="F115" s="94">
        <v>55838.6</v>
      </c>
      <c r="G115" s="94">
        <v>55838.6</v>
      </c>
      <c r="H115" s="94">
        <v>55838.6</v>
      </c>
      <c r="I115" s="94">
        <v>55838.6</v>
      </c>
      <c r="J115" s="94">
        <v>55838.6</v>
      </c>
      <c r="K115" s="94">
        <v>55838.6</v>
      </c>
      <c r="L115" s="153">
        <f t="shared" si="178"/>
        <v>335031.59999999998</v>
      </c>
      <c r="M115" s="94">
        <v>29810.400000000001</v>
      </c>
      <c r="N115" s="94">
        <v>29810.400000000001</v>
      </c>
      <c r="O115" s="94">
        <v>29810.400000000001</v>
      </c>
      <c r="P115" s="94">
        <v>55838.6</v>
      </c>
      <c r="Q115" s="94">
        <v>55838.6</v>
      </c>
      <c r="R115" s="94">
        <v>55838.6</v>
      </c>
      <c r="S115" s="153">
        <f t="shared" si="179"/>
        <v>256947.00000000003</v>
      </c>
      <c r="T115" s="94">
        <f t="shared" ref="T115:T146" si="190">M115-F115</f>
        <v>-26028.199999999997</v>
      </c>
      <c r="U115" s="94">
        <f t="shared" ref="U115:U146" si="191">N115-G115</f>
        <v>-26028.199999999997</v>
      </c>
      <c r="V115" s="94">
        <f t="shared" ref="V115:V146" si="192">O115-H115</f>
        <v>-26028.199999999997</v>
      </c>
      <c r="W115" s="94">
        <f t="shared" ref="W115:Y130" si="193">P115-I115</f>
        <v>0</v>
      </c>
      <c r="X115" s="94">
        <f t="shared" si="193"/>
        <v>0</v>
      </c>
      <c r="Y115" s="94">
        <f t="shared" si="193"/>
        <v>0</v>
      </c>
      <c r="Z115" s="137">
        <f t="shared" si="180"/>
        <v>-78084.599999999991</v>
      </c>
    </row>
    <row r="116" spans="1:26" x14ac:dyDescent="0.25">
      <c r="A116" s="98"/>
      <c r="B116" s="108"/>
      <c r="C116" s="9"/>
      <c r="D116" s="15"/>
      <c r="E116" s="14"/>
      <c r="F116" s="94"/>
      <c r="G116" s="94"/>
      <c r="H116" s="94"/>
      <c r="I116" s="94"/>
      <c r="J116" s="94"/>
      <c r="K116" s="94"/>
      <c r="L116" s="153">
        <f t="shared" si="178"/>
        <v>0</v>
      </c>
      <c r="M116" s="94"/>
      <c r="N116" s="94"/>
      <c r="O116" s="94"/>
      <c r="P116" s="94"/>
      <c r="Q116" s="94"/>
      <c r="R116" s="94"/>
      <c r="S116" s="153">
        <f t="shared" si="179"/>
        <v>0</v>
      </c>
      <c r="T116" s="94">
        <f t="shared" si="190"/>
        <v>0</v>
      </c>
      <c r="U116" s="94">
        <f t="shared" si="191"/>
        <v>0</v>
      </c>
      <c r="V116" s="94">
        <f t="shared" si="192"/>
        <v>0</v>
      </c>
      <c r="W116" s="94">
        <f t="shared" si="193"/>
        <v>0</v>
      </c>
      <c r="X116" s="94">
        <f t="shared" si="193"/>
        <v>0</v>
      </c>
      <c r="Y116" s="94">
        <f t="shared" si="193"/>
        <v>0</v>
      </c>
      <c r="Z116" s="137">
        <f t="shared" si="180"/>
        <v>0</v>
      </c>
    </row>
    <row r="117" spans="1:26" ht="12" customHeight="1" x14ac:dyDescent="0.25">
      <c r="A117" s="168" t="s">
        <v>7</v>
      </c>
      <c r="B117" s="168"/>
      <c r="C117" s="169" t="s">
        <v>85</v>
      </c>
      <c r="D117" s="169"/>
      <c r="E117" s="44"/>
      <c r="F117" s="95">
        <f t="shared" ref="F117:M117" si="194">SUM(F118:F121)</f>
        <v>2273253.5</v>
      </c>
      <c r="G117" s="95">
        <f t="shared" si="194"/>
        <v>1877044.3000000003</v>
      </c>
      <c r="H117" s="95">
        <f t="shared" si="194"/>
        <v>1877044.3000000003</v>
      </c>
      <c r="I117" s="95">
        <f t="shared" ref="I117:K117" si="195">SUM(I118:I121)</f>
        <v>1877044.3000000003</v>
      </c>
      <c r="J117" s="95">
        <f t="shared" si="195"/>
        <v>1877044.3000000003</v>
      </c>
      <c r="K117" s="95">
        <f t="shared" si="195"/>
        <v>1877044.3000000003</v>
      </c>
      <c r="L117" s="154">
        <f t="shared" si="178"/>
        <v>11658475.000000002</v>
      </c>
      <c r="M117" s="95">
        <f t="shared" si="194"/>
        <v>1853817.2</v>
      </c>
      <c r="N117" s="95">
        <f t="shared" ref="N117:R117" si="196">SUM(N118:N121)</f>
        <v>1845404</v>
      </c>
      <c r="O117" s="95">
        <f t="shared" si="196"/>
        <v>1842254.0000000002</v>
      </c>
      <c r="P117" s="95">
        <f t="shared" si="196"/>
        <v>1877044.3000000003</v>
      </c>
      <c r="Q117" s="95">
        <f t="shared" si="196"/>
        <v>1877044.3000000003</v>
      </c>
      <c r="R117" s="95">
        <f t="shared" si="196"/>
        <v>1877044.3000000003</v>
      </c>
      <c r="S117" s="154">
        <f t="shared" si="179"/>
        <v>11172608.100000001</v>
      </c>
      <c r="T117" s="95">
        <f t="shared" si="190"/>
        <v>-419436.30000000005</v>
      </c>
      <c r="U117" s="95">
        <f t="shared" si="191"/>
        <v>-31640.300000000279</v>
      </c>
      <c r="V117" s="95">
        <f t="shared" si="192"/>
        <v>-34790.300000000047</v>
      </c>
      <c r="W117" s="95">
        <f t="shared" si="193"/>
        <v>0</v>
      </c>
      <c r="X117" s="95">
        <f t="shared" si="193"/>
        <v>0</v>
      </c>
      <c r="Y117" s="95">
        <f t="shared" si="193"/>
        <v>0</v>
      </c>
      <c r="Z117" s="138">
        <f t="shared" si="180"/>
        <v>-485866.90000000037</v>
      </c>
    </row>
    <row r="118" spans="1:26" ht="12" customHeight="1" x14ac:dyDescent="0.25">
      <c r="A118" s="168"/>
      <c r="B118" s="168"/>
      <c r="C118" s="170" t="s">
        <v>83</v>
      </c>
      <c r="D118" s="45" t="s">
        <v>16</v>
      </c>
      <c r="E118" s="44"/>
      <c r="F118" s="95">
        <f t="shared" ref="F118:R119" si="197">F122+F126+F129</f>
        <v>772130.20000000019</v>
      </c>
      <c r="G118" s="95">
        <f t="shared" si="197"/>
        <v>625909.70000000007</v>
      </c>
      <c r="H118" s="95">
        <f t="shared" si="197"/>
        <v>625909.70000000007</v>
      </c>
      <c r="I118" s="95">
        <f t="shared" ref="I118:K119" si="198">I122+I126+I129</f>
        <v>625909.70000000007</v>
      </c>
      <c r="J118" s="95">
        <f t="shared" si="198"/>
        <v>625909.70000000007</v>
      </c>
      <c r="K118" s="95">
        <f t="shared" si="198"/>
        <v>625909.70000000007</v>
      </c>
      <c r="L118" s="154">
        <f t="shared" si="178"/>
        <v>3901678.7000000011</v>
      </c>
      <c r="M118" s="95">
        <f t="shared" si="197"/>
        <v>575544.39999999991</v>
      </c>
      <c r="N118" s="95">
        <f t="shared" si="197"/>
        <v>574183.19999999995</v>
      </c>
      <c r="O118" s="95">
        <f t="shared" si="197"/>
        <v>573513.19999999995</v>
      </c>
      <c r="P118" s="95">
        <f t="shared" si="197"/>
        <v>625909.70000000007</v>
      </c>
      <c r="Q118" s="95">
        <f t="shared" si="197"/>
        <v>625909.70000000007</v>
      </c>
      <c r="R118" s="95">
        <f t="shared" si="197"/>
        <v>625909.70000000007</v>
      </c>
      <c r="S118" s="154">
        <f t="shared" si="179"/>
        <v>3600969.9000000004</v>
      </c>
      <c r="T118" s="95">
        <f t="shared" si="190"/>
        <v>-196585.80000000028</v>
      </c>
      <c r="U118" s="95">
        <f t="shared" si="191"/>
        <v>-51726.500000000116</v>
      </c>
      <c r="V118" s="95">
        <f t="shared" si="192"/>
        <v>-52396.500000000116</v>
      </c>
      <c r="W118" s="95">
        <f t="shared" si="193"/>
        <v>0</v>
      </c>
      <c r="X118" s="95">
        <f t="shared" si="193"/>
        <v>0</v>
      </c>
      <c r="Y118" s="95">
        <f t="shared" si="193"/>
        <v>0</v>
      </c>
      <c r="Z118" s="138">
        <f t="shared" si="180"/>
        <v>-300708.80000000051</v>
      </c>
    </row>
    <row r="119" spans="1:26" ht="12" customHeight="1" x14ac:dyDescent="0.25">
      <c r="A119" s="168"/>
      <c r="B119" s="168"/>
      <c r="C119" s="171"/>
      <c r="D119" s="45" t="s">
        <v>11</v>
      </c>
      <c r="E119" s="44"/>
      <c r="F119" s="95">
        <f t="shared" si="197"/>
        <v>1176360.7</v>
      </c>
      <c r="G119" s="95">
        <f t="shared" si="197"/>
        <v>926372</v>
      </c>
      <c r="H119" s="95">
        <f t="shared" si="197"/>
        <v>926372</v>
      </c>
      <c r="I119" s="95">
        <f t="shared" si="198"/>
        <v>926372</v>
      </c>
      <c r="J119" s="95">
        <f t="shared" si="198"/>
        <v>926372</v>
      </c>
      <c r="K119" s="95">
        <f t="shared" si="198"/>
        <v>926372</v>
      </c>
      <c r="L119" s="154">
        <f t="shared" si="178"/>
        <v>5808220.7000000002</v>
      </c>
      <c r="M119" s="95">
        <f t="shared" si="197"/>
        <v>990040.3</v>
      </c>
      <c r="N119" s="95">
        <f t="shared" si="197"/>
        <v>989726.2</v>
      </c>
      <c r="O119" s="95">
        <f t="shared" si="197"/>
        <v>989701.4</v>
      </c>
      <c r="P119" s="95">
        <f t="shared" si="197"/>
        <v>926372</v>
      </c>
      <c r="Q119" s="95">
        <f t="shared" si="197"/>
        <v>926372</v>
      </c>
      <c r="R119" s="95">
        <f t="shared" si="197"/>
        <v>926372</v>
      </c>
      <c r="S119" s="154">
        <f t="shared" si="179"/>
        <v>5748583.9000000004</v>
      </c>
      <c r="T119" s="95">
        <f t="shared" si="190"/>
        <v>-186320.39999999991</v>
      </c>
      <c r="U119" s="95">
        <f t="shared" si="191"/>
        <v>63354.199999999953</v>
      </c>
      <c r="V119" s="95">
        <f t="shared" si="192"/>
        <v>63329.400000000023</v>
      </c>
      <c r="W119" s="95">
        <f t="shared" si="193"/>
        <v>0</v>
      </c>
      <c r="X119" s="95">
        <f t="shared" si="193"/>
        <v>0</v>
      </c>
      <c r="Y119" s="95">
        <f t="shared" si="193"/>
        <v>0</v>
      </c>
      <c r="Z119" s="138">
        <f t="shared" si="180"/>
        <v>-59636.79999999993</v>
      </c>
    </row>
    <row r="120" spans="1:26" ht="12" customHeight="1" x14ac:dyDescent="0.25">
      <c r="A120" s="168"/>
      <c r="B120" s="168"/>
      <c r="C120" s="171"/>
      <c r="D120" s="45" t="s">
        <v>15</v>
      </c>
      <c r="E120" s="44"/>
      <c r="F120" s="95">
        <f t="shared" ref="F120:R120" si="199">F124</f>
        <v>103587</v>
      </c>
      <c r="G120" s="95">
        <f t="shared" si="199"/>
        <v>103587</v>
      </c>
      <c r="H120" s="95">
        <f t="shared" si="199"/>
        <v>103587</v>
      </c>
      <c r="I120" s="95">
        <f t="shared" ref="I120:K120" si="200">I124</f>
        <v>103587</v>
      </c>
      <c r="J120" s="95">
        <f t="shared" si="200"/>
        <v>103587</v>
      </c>
      <c r="K120" s="95">
        <f t="shared" si="200"/>
        <v>103587</v>
      </c>
      <c r="L120" s="154">
        <f t="shared" si="178"/>
        <v>621522</v>
      </c>
      <c r="M120" s="95">
        <f t="shared" si="199"/>
        <v>67843.7</v>
      </c>
      <c r="N120" s="95">
        <f t="shared" si="199"/>
        <v>61105.8</v>
      </c>
      <c r="O120" s="95">
        <f t="shared" si="199"/>
        <v>58650.6</v>
      </c>
      <c r="P120" s="95">
        <f t="shared" si="199"/>
        <v>103587</v>
      </c>
      <c r="Q120" s="95">
        <f t="shared" si="199"/>
        <v>103587</v>
      </c>
      <c r="R120" s="95">
        <f t="shared" si="199"/>
        <v>103587</v>
      </c>
      <c r="S120" s="154">
        <f t="shared" si="179"/>
        <v>498361.1</v>
      </c>
      <c r="T120" s="95">
        <f t="shared" si="190"/>
        <v>-35743.300000000003</v>
      </c>
      <c r="U120" s="95">
        <f t="shared" si="191"/>
        <v>-42481.2</v>
      </c>
      <c r="V120" s="95">
        <f t="shared" si="192"/>
        <v>-44936.4</v>
      </c>
      <c r="W120" s="95">
        <f t="shared" si="193"/>
        <v>0</v>
      </c>
      <c r="X120" s="95">
        <f t="shared" si="193"/>
        <v>0</v>
      </c>
      <c r="Y120" s="95">
        <f t="shared" si="193"/>
        <v>0</v>
      </c>
      <c r="Z120" s="138">
        <f>SUM(T120:Y120)</f>
        <v>-123160.9</v>
      </c>
    </row>
    <row r="121" spans="1:26" ht="12" customHeight="1" x14ac:dyDescent="0.25">
      <c r="A121" s="168"/>
      <c r="B121" s="168"/>
      <c r="C121" s="172"/>
      <c r="D121" s="40" t="s">
        <v>80</v>
      </c>
      <c r="E121" s="44"/>
      <c r="F121" s="95">
        <f t="shared" ref="F121:R121" si="201">F125+F128+F131</f>
        <v>221175.6</v>
      </c>
      <c r="G121" s="95">
        <f t="shared" si="201"/>
        <v>221175.6</v>
      </c>
      <c r="H121" s="95">
        <f t="shared" si="201"/>
        <v>221175.6</v>
      </c>
      <c r="I121" s="95">
        <f t="shared" ref="I121:K121" si="202">I125+I128+I131</f>
        <v>221175.6</v>
      </c>
      <c r="J121" s="95">
        <f t="shared" si="202"/>
        <v>221175.6</v>
      </c>
      <c r="K121" s="95">
        <f t="shared" si="202"/>
        <v>221175.6</v>
      </c>
      <c r="L121" s="154">
        <f t="shared" si="178"/>
        <v>1327053.6000000001</v>
      </c>
      <c r="M121" s="95">
        <f t="shared" si="201"/>
        <v>220388.80000000002</v>
      </c>
      <c r="N121" s="95">
        <f t="shared" si="201"/>
        <v>220388.80000000002</v>
      </c>
      <c r="O121" s="95">
        <f t="shared" si="201"/>
        <v>220388.80000000002</v>
      </c>
      <c r="P121" s="95">
        <f t="shared" si="201"/>
        <v>221175.6</v>
      </c>
      <c r="Q121" s="95">
        <f t="shared" si="201"/>
        <v>221175.6</v>
      </c>
      <c r="R121" s="95">
        <f t="shared" si="201"/>
        <v>221175.6</v>
      </c>
      <c r="S121" s="154">
        <f t="shared" si="179"/>
        <v>1324693.2000000002</v>
      </c>
      <c r="T121" s="95">
        <f t="shared" si="190"/>
        <v>-786.79999999998836</v>
      </c>
      <c r="U121" s="95">
        <f t="shared" si="191"/>
        <v>-786.79999999998836</v>
      </c>
      <c r="V121" s="95">
        <f t="shared" si="192"/>
        <v>-786.79999999998836</v>
      </c>
      <c r="W121" s="95">
        <f t="shared" si="193"/>
        <v>0</v>
      </c>
      <c r="X121" s="95">
        <f t="shared" si="193"/>
        <v>0</v>
      </c>
      <c r="Y121" s="95">
        <f t="shared" si="193"/>
        <v>0</v>
      </c>
      <c r="Z121" s="138">
        <f t="shared" si="180"/>
        <v>-2360.3999999999651</v>
      </c>
    </row>
    <row r="122" spans="1:26" ht="12" customHeight="1" x14ac:dyDescent="0.25">
      <c r="A122" s="168"/>
      <c r="B122" s="168"/>
      <c r="C122" s="173" t="s">
        <v>10</v>
      </c>
      <c r="D122" s="22" t="s">
        <v>16</v>
      </c>
      <c r="E122" s="35"/>
      <c r="F122" s="96">
        <f>F35+F102+F113</f>
        <v>681727.20000000019</v>
      </c>
      <c r="G122" s="96">
        <f t="shared" ref="G122:H122" si="203">G35+G102+G113</f>
        <v>541545.9</v>
      </c>
      <c r="H122" s="96">
        <f t="shared" si="203"/>
        <v>541545.9</v>
      </c>
      <c r="I122" s="96">
        <f t="shared" ref="I122:K122" si="204">I35+I102+I113</f>
        <v>541545.9</v>
      </c>
      <c r="J122" s="96">
        <f t="shared" si="204"/>
        <v>541545.9</v>
      </c>
      <c r="K122" s="96">
        <f t="shared" si="204"/>
        <v>541545.9</v>
      </c>
      <c r="L122" s="155">
        <f t="shared" si="178"/>
        <v>3389456.6999999997</v>
      </c>
      <c r="M122" s="96">
        <f>M35+M102+M113</f>
        <v>486741.3</v>
      </c>
      <c r="N122" s="96">
        <f t="shared" ref="N122:R122" si="205">N35+N102+N113</f>
        <v>486180.1</v>
      </c>
      <c r="O122" s="96">
        <f t="shared" si="205"/>
        <v>485510.10000000003</v>
      </c>
      <c r="P122" s="96">
        <f t="shared" si="205"/>
        <v>541545.9</v>
      </c>
      <c r="Q122" s="96">
        <f t="shared" si="205"/>
        <v>541545.9</v>
      </c>
      <c r="R122" s="96">
        <f t="shared" si="205"/>
        <v>541545.9</v>
      </c>
      <c r="S122" s="155">
        <f t="shared" si="179"/>
        <v>3083069.1999999997</v>
      </c>
      <c r="T122" s="96">
        <f t="shared" si="190"/>
        <v>-194985.9000000002</v>
      </c>
      <c r="U122" s="96">
        <f t="shared" si="191"/>
        <v>-55365.800000000047</v>
      </c>
      <c r="V122" s="96">
        <f t="shared" si="192"/>
        <v>-56035.799999999988</v>
      </c>
      <c r="W122" s="96">
        <f t="shared" si="193"/>
        <v>0</v>
      </c>
      <c r="X122" s="96">
        <f t="shared" si="193"/>
        <v>0</v>
      </c>
      <c r="Y122" s="96">
        <f t="shared" si="193"/>
        <v>0</v>
      </c>
      <c r="Z122" s="139">
        <f t="shared" si="180"/>
        <v>-306387.50000000023</v>
      </c>
    </row>
    <row r="123" spans="1:26" ht="12" customHeight="1" x14ac:dyDescent="0.25">
      <c r="A123" s="168"/>
      <c r="B123" s="168"/>
      <c r="C123" s="173"/>
      <c r="D123" s="22" t="s">
        <v>11</v>
      </c>
      <c r="E123" s="35"/>
      <c r="F123" s="96">
        <f>F36+F103</f>
        <v>1175420.7</v>
      </c>
      <c r="G123" s="96">
        <f t="shared" ref="G123:H123" si="206">G36+G103</f>
        <v>925432</v>
      </c>
      <c r="H123" s="96">
        <f t="shared" si="206"/>
        <v>925432</v>
      </c>
      <c r="I123" s="96">
        <f t="shared" ref="I123:K123" si="207">I36+I103</f>
        <v>925432</v>
      </c>
      <c r="J123" s="96">
        <f t="shared" si="207"/>
        <v>925432</v>
      </c>
      <c r="K123" s="96">
        <f t="shared" si="207"/>
        <v>925432</v>
      </c>
      <c r="L123" s="155">
        <f t="shared" si="178"/>
        <v>5802580.7000000002</v>
      </c>
      <c r="M123" s="96">
        <f>M36+M103</f>
        <v>988980.3</v>
      </c>
      <c r="N123" s="96">
        <f t="shared" ref="N123:R123" si="208">N36+N103</f>
        <v>988666.2</v>
      </c>
      <c r="O123" s="96">
        <f t="shared" si="208"/>
        <v>988641.4</v>
      </c>
      <c r="P123" s="96">
        <f t="shared" si="208"/>
        <v>925432</v>
      </c>
      <c r="Q123" s="96">
        <f t="shared" si="208"/>
        <v>925432</v>
      </c>
      <c r="R123" s="96">
        <f t="shared" si="208"/>
        <v>925432</v>
      </c>
      <c r="S123" s="155">
        <f t="shared" si="179"/>
        <v>5742583.9000000004</v>
      </c>
      <c r="T123" s="96">
        <f t="shared" si="190"/>
        <v>-186440.39999999991</v>
      </c>
      <c r="U123" s="96">
        <f t="shared" si="191"/>
        <v>63234.199999999953</v>
      </c>
      <c r="V123" s="96">
        <f t="shared" si="192"/>
        <v>63209.400000000023</v>
      </c>
      <c r="W123" s="96">
        <f t="shared" si="193"/>
        <v>0</v>
      </c>
      <c r="X123" s="96">
        <f t="shared" si="193"/>
        <v>0</v>
      </c>
      <c r="Y123" s="96">
        <f t="shared" si="193"/>
        <v>0</v>
      </c>
      <c r="Z123" s="139">
        <f t="shared" si="180"/>
        <v>-59996.79999999993</v>
      </c>
    </row>
    <row r="124" spans="1:26" ht="12" customHeight="1" x14ac:dyDescent="0.25">
      <c r="A124" s="168"/>
      <c r="B124" s="168"/>
      <c r="C124" s="173"/>
      <c r="D124" s="22" t="s">
        <v>15</v>
      </c>
      <c r="E124" s="35"/>
      <c r="F124" s="96">
        <f t="shared" ref="F124:K125" si="209">F37</f>
        <v>103587</v>
      </c>
      <c r="G124" s="96">
        <f t="shared" si="209"/>
        <v>103587</v>
      </c>
      <c r="H124" s="96">
        <f t="shared" si="209"/>
        <v>103587</v>
      </c>
      <c r="I124" s="96">
        <f t="shared" si="209"/>
        <v>103587</v>
      </c>
      <c r="J124" s="96">
        <f t="shared" si="209"/>
        <v>103587</v>
      </c>
      <c r="K124" s="96">
        <f t="shared" si="209"/>
        <v>103587</v>
      </c>
      <c r="L124" s="155">
        <f t="shared" si="178"/>
        <v>621522</v>
      </c>
      <c r="M124" s="96">
        <f t="shared" ref="M124:R125" si="210">M37</f>
        <v>67843.7</v>
      </c>
      <c r="N124" s="96">
        <f t="shared" si="210"/>
        <v>61105.8</v>
      </c>
      <c r="O124" s="96">
        <f t="shared" si="210"/>
        <v>58650.6</v>
      </c>
      <c r="P124" s="96">
        <f t="shared" si="210"/>
        <v>103587</v>
      </c>
      <c r="Q124" s="96">
        <f t="shared" si="210"/>
        <v>103587</v>
      </c>
      <c r="R124" s="96">
        <f t="shared" si="210"/>
        <v>103587</v>
      </c>
      <c r="S124" s="155">
        <f t="shared" si="179"/>
        <v>498361.1</v>
      </c>
      <c r="T124" s="96">
        <f t="shared" si="190"/>
        <v>-35743.300000000003</v>
      </c>
      <c r="U124" s="96">
        <f t="shared" si="191"/>
        <v>-42481.2</v>
      </c>
      <c r="V124" s="96">
        <f t="shared" si="192"/>
        <v>-44936.4</v>
      </c>
      <c r="W124" s="96">
        <f t="shared" si="193"/>
        <v>0</v>
      </c>
      <c r="X124" s="96">
        <f t="shared" si="193"/>
        <v>0</v>
      </c>
      <c r="Y124" s="96">
        <f t="shared" si="193"/>
        <v>0</v>
      </c>
      <c r="Z124" s="139">
        <f t="shared" si="180"/>
        <v>-123160.9</v>
      </c>
    </row>
    <row r="125" spans="1:26" ht="12" customHeight="1" x14ac:dyDescent="0.25">
      <c r="A125" s="168"/>
      <c r="B125" s="168"/>
      <c r="C125" s="173"/>
      <c r="D125" s="38" t="s">
        <v>80</v>
      </c>
      <c r="E125" s="35"/>
      <c r="F125" s="96">
        <f t="shared" si="209"/>
        <v>210572</v>
      </c>
      <c r="G125" s="96">
        <f t="shared" si="209"/>
        <v>210572</v>
      </c>
      <c r="H125" s="96">
        <f t="shared" si="209"/>
        <v>210572</v>
      </c>
      <c r="I125" s="96">
        <f t="shared" si="209"/>
        <v>210572</v>
      </c>
      <c r="J125" s="96">
        <f t="shared" si="209"/>
        <v>210572</v>
      </c>
      <c r="K125" s="96">
        <f t="shared" si="209"/>
        <v>210572</v>
      </c>
      <c r="L125" s="155">
        <f t="shared" si="178"/>
        <v>1263432</v>
      </c>
      <c r="M125" s="96">
        <f t="shared" si="210"/>
        <v>206930.2</v>
      </c>
      <c r="N125" s="96">
        <f t="shared" si="210"/>
        <v>206930.2</v>
      </c>
      <c r="O125" s="96">
        <f t="shared" si="210"/>
        <v>206930.2</v>
      </c>
      <c r="P125" s="96">
        <f t="shared" si="210"/>
        <v>210572</v>
      </c>
      <c r="Q125" s="96">
        <f t="shared" si="210"/>
        <v>210572</v>
      </c>
      <c r="R125" s="96">
        <f t="shared" si="210"/>
        <v>210572</v>
      </c>
      <c r="S125" s="155">
        <f t="shared" si="179"/>
        <v>1252506.6000000001</v>
      </c>
      <c r="T125" s="96">
        <f t="shared" si="190"/>
        <v>-3641.7999999999884</v>
      </c>
      <c r="U125" s="96">
        <f t="shared" si="191"/>
        <v>-3641.7999999999884</v>
      </c>
      <c r="V125" s="96">
        <f t="shared" si="192"/>
        <v>-3641.7999999999884</v>
      </c>
      <c r="W125" s="96">
        <f t="shared" si="193"/>
        <v>0</v>
      </c>
      <c r="X125" s="96">
        <f t="shared" si="193"/>
        <v>0</v>
      </c>
      <c r="Y125" s="96">
        <f t="shared" si="193"/>
        <v>0</v>
      </c>
      <c r="Z125" s="139">
        <f t="shared" si="180"/>
        <v>-10925.399999999965</v>
      </c>
    </row>
    <row r="126" spans="1:26" ht="12" customHeight="1" x14ac:dyDescent="0.25">
      <c r="A126" s="168"/>
      <c r="B126" s="168"/>
      <c r="C126" s="173" t="s">
        <v>17</v>
      </c>
      <c r="D126" s="22" t="s">
        <v>16</v>
      </c>
      <c r="E126" s="35"/>
      <c r="F126" s="96">
        <f t="shared" ref="F126:K128" si="211">F40</f>
        <v>90403</v>
      </c>
      <c r="G126" s="96">
        <f t="shared" si="211"/>
        <v>84363.8</v>
      </c>
      <c r="H126" s="96">
        <f t="shared" si="211"/>
        <v>84363.8</v>
      </c>
      <c r="I126" s="96">
        <f t="shared" si="211"/>
        <v>84363.8</v>
      </c>
      <c r="J126" s="96">
        <f t="shared" si="211"/>
        <v>84363.8</v>
      </c>
      <c r="K126" s="96">
        <f t="shared" si="211"/>
        <v>84363.8</v>
      </c>
      <c r="L126" s="155">
        <f t="shared" si="178"/>
        <v>512221.99999999994</v>
      </c>
      <c r="M126" s="96">
        <f t="shared" ref="M126:R128" si="212">M40</f>
        <v>83435.899999999994</v>
      </c>
      <c r="N126" s="96">
        <f t="shared" si="212"/>
        <v>83435.899999999994</v>
      </c>
      <c r="O126" s="96">
        <f t="shared" si="212"/>
        <v>83435.899999999994</v>
      </c>
      <c r="P126" s="96">
        <f t="shared" si="212"/>
        <v>84363.8</v>
      </c>
      <c r="Q126" s="96">
        <f t="shared" si="212"/>
        <v>84363.8</v>
      </c>
      <c r="R126" s="96">
        <f t="shared" si="212"/>
        <v>84363.8</v>
      </c>
      <c r="S126" s="155">
        <f t="shared" si="179"/>
        <v>503399.1</v>
      </c>
      <c r="T126" s="96">
        <f t="shared" si="190"/>
        <v>-6967.1000000000058</v>
      </c>
      <c r="U126" s="96">
        <f t="shared" si="191"/>
        <v>-927.90000000000873</v>
      </c>
      <c r="V126" s="96">
        <f t="shared" si="192"/>
        <v>-927.90000000000873</v>
      </c>
      <c r="W126" s="96">
        <f t="shared" si="193"/>
        <v>0</v>
      </c>
      <c r="X126" s="96">
        <f t="shared" si="193"/>
        <v>0</v>
      </c>
      <c r="Y126" s="96">
        <f t="shared" si="193"/>
        <v>0</v>
      </c>
      <c r="Z126" s="139">
        <f t="shared" si="180"/>
        <v>-8822.9000000000233</v>
      </c>
    </row>
    <row r="127" spans="1:26" ht="12.75" customHeight="1" x14ac:dyDescent="0.25">
      <c r="A127" s="168"/>
      <c r="B127" s="168"/>
      <c r="C127" s="173"/>
      <c r="D127" s="22" t="s">
        <v>11</v>
      </c>
      <c r="E127" s="35"/>
      <c r="F127" s="96">
        <f t="shared" si="211"/>
        <v>540</v>
      </c>
      <c r="G127" s="96">
        <f t="shared" si="211"/>
        <v>540</v>
      </c>
      <c r="H127" s="96">
        <f t="shared" si="211"/>
        <v>540</v>
      </c>
      <c r="I127" s="96">
        <f t="shared" si="211"/>
        <v>540</v>
      </c>
      <c r="J127" s="96">
        <f t="shared" si="211"/>
        <v>540</v>
      </c>
      <c r="K127" s="96">
        <f t="shared" si="211"/>
        <v>540</v>
      </c>
      <c r="L127" s="155">
        <f t="shared" si="178"/>
        <v>3240</v>
      </c>
      <c r="M127" s="96">
        <f t="shared" si="212"/>
        <v>560</v>
      </c>
      <c r="N127" s="96">
        <f t="shared" si="212"/>
        <v>560</v>
      </c>
      <c r="O127" s="96">
        <f t="shared" si="212"/>
        <v>560</v>
      </c>
      <c r="P127" s="96">
        <f t="shared" si="212"/>
        <v>540</v>
      </c>
      <c r="Q127" s="96">
        <f t="shared" si="212"/>
        <v>540</v>
      </c>
      <c r="R127" s="96">
        <f t="shared" si="212"/>
        <v>540</v>
      </c>
      <c r="S127" s="155">
        <f t="shared" si="179"/>
        <v>3300</v>
      </c>
      <c r="T127" s="96">
        <f t="shared" si="190"/>
        <v>20</v>
      </c>
      <c r="U127" s="96">
        <f t="shared" si="191"/>
        <v>20</v>
      </c>
      <c r="V127" s="96">
        <f t="shared" si="192"/>
        <v>20</v>
      </c>
      <c r="W127" s="96">
        <f t="shared" si="193"/>
        <v>0</v>
      </c>
      <c r="X127" s="96">
        <f t="shared" si="193"/>
        <v>0</v>
      </c>
      <c r="Y127" s="96">
        <f t="shared" si="193"/>
        <v>0</v>
      </c>
      <c r="Z127" s="139">
        <f t="shared" si="180"/>
        <v>60</v>
      </c>
    </row>
    <row r="128" spans="1:26" ht="12.75" customHeight="1" x14ac:dyDescent="0.25">
      <c r="A128" s="168"/>
      <c r="B128" s="168"/>
      <c r="C128" s="173"/>
      <c r="D128" s="38" t="s">
        <v>80</v>
      </c>
      <c r="E128" s="35"/>
      <c r="F128" s="96">
        <f t="shared" si="211"/>
        <v>10603.6</v>
      </c>
      <c r="G128" s="96">
        <f t="shared" si="211"/>
        <v>10603.6</v>
      </c>
      <c r="H128" s="96">
        <f t="shared" si="211"/>
        <v>10603.6</v>
      </c>
      <c r="I128" s="96">
        <f t="shared" si="211"/>
        <v>10603.6</v>
      </c>
      <c r="J128" s="96">
        <f t="shared" si="211"/>
        <v>10603.6</v>
      </c>
      <c r="K128" s="96">
        <f t="shared" si="211"/>
        <v>10603.6</v>
      </c>
      <c r="L128" s="155">
        <f t="shared" si="178"/>
        <v>63621.599999999999</v>
      </c>
      <c r="M128" s="96">
        <f t="shared" si="212"/>
        <v>10917</v>
      </c>
      <c r="N128" s="96">
        <f t="shared" si="212"/>
        <v>10917</v>
      </c>
      <c r="O128" s="96">
        <f t="shared" si="212"/>
        <v>10917</v>
      </c>
      <c r="P128" s="96">
        <f t="shared" si="212"/>
        <v>10603.6</v>
      </c>
      <c r="Q128" s="96">
        <f t="shared" si="212"/>
        <v>10603.6</v>
      </c>
      <c r="R128" s="96">
        <f t="shared" si="212"/>
        <v>10603.6</v>
      </c>
      <c r="S128" s="155">
        <f t="shared" si="179"/>
        <v>64561.799999999996</v>
      </c>
      <c r="T128" s="96">
        <f t="shared" si="190"/>
        <v>313.39999999999964</v>
      </c>
      <c r="U128" s="96">
        <f t="shared" si="191"/>
        <v>313.39999999999964</v>
      </c>
      <c r="V128" s="96">
        <f t="shared" si="192"/>
        <v>313.39999999999964</v>
      </c>
      <c r="W128" s="96">
        <f t="shared" si="193"/>
        <v>0</v>
      </c>
      <c r="X128" s="96">
        <f t="shared" si="193"/>
        <v>0</v>
      </c>
      <c r="Y128" s="96">
        <f t="shared" si="193"/>
        <v>0</v>
      </c>
      <c r="Z128" s="139">
        <f t="shared" si="180"/>
        <v>940.19999999999891</v>
      </c>
    </row>
    <row r="129" spans="1:26" ht="12.75" customHeight="1" x14ac:dyDescent="0.25">
      <c r="A129" s="168"/>
      <c r="B129" s="168"/>
      <c r="C129" s="173" t="s">
        <v>18</v>
      </c>
      <c r="D129" s="22" t="s">
        <v>16</v>
      </c>
      <c r="E129" s="35"/>
      <c r="F129" s="96">
        <f>F44+F104</f>
        <v>0</v>
      </c>
      <c r="G129" s="96">
        <f t="shared" ref="G129:H129" si="213">G44+G104</f>
        <v>0</v>
      </c>
      <c r="H129" s="96">
        <f t="shared" si="213"/>
        <v>0</v>
      </c>
      <c r="I129" s="96">
        <f t="shared" ref="I129:K129" si="214">I44+I104</f>
        <v>0</v>
      </c>
      <c r="J129" s="96">
        <f t="shared" si="214"/>
        <v>0</v>
      </c>
      <c r="K129" s="96">
        <f t="shared" si="214"/>
        <v>0</v>
      </c>
      <c r="L129" s="155">
        <f t="shared" si="178"/>
        <v>0</v>
      </c>
      <c r="M129" s="96">
        <f>M44+M104</f>
        <v>5367.2</v>
      </c>
      <c r="N129" s="96">
        <f t="shared" ref="N129:R129" si="215">N44+N104</f>
        <v>4567.2</v>
      </c>
      <c r="O129" s="96">
        <f t="shared" si="215"/>
        <v>4567.2</v>
      </c>
      <c r="P129" s="96">
        <f t="shared" si="215"/>
        <v>0</v>
      </c>
      <c r="Q129" s="96">
        <f t="shared" si="215"/>
        <v>0</v>
      </c>
      <c r="R129" s="96">
        <f t="shared" si="215"/>
        <v>0</v>
      </c>
      <c r="S129" s="155">
        <f t="shared" si="179"/>
        <v>14501.599999999999</v>
      </c>
      <c r="T129" s="96">
        <f t="shared" si="190"/>
        <v>5367.2</v>
      </c>
      <c r="U129" s="96">
        <f t="shared" si="191"/>
        <v>4567.2</v>
      </c>
      <c r="V129" s="96">
        <f t="shared" si="192"/>
        <v>4567.2</v>
      </c>
      <c r="W129" s="96">
        <f t="shared" si="193"/>
        <v>0</v>
      </c>
      <c r="X129" s="96">
        <f t="shared" si="193"/>
        <v>0</v>
      </c>
      <c r="Y129" s="96">
        <f t="shared" si="193"/>
        <v>0</v>
      </c>
      <c r="Z129" s="139">
        <f t="shared" si="180"/>
        <v>14501.599999999999</v>
      </c>
    </row>
    <row r="130" spans="1:26" ht="12.75" customHeight="1" x14ac:dyDescent="0.25">
      <c r="A130" s="168"/>
      <c r="B130" s="168"/>
      <c r="C130" s="173"/>
      <c r="D130" s="22" t="s">
        <v>11</v>
      </c>
      <c r="E130" s="35"/>
      <c r="F130" s="96">
        <f t="shared" ref="F130:K131" si="216">F45</f>
        <v>400</v>
      </c>
      <c r="G130" s="96">
        <f t="shared" si="216"/>
        <v>400</v>
      </c>
      <c r="H130" s="96">
        <f t="shared" si="216"/>
        <v>400</v>
      </c>
      <c r="I130" s="96">
        <f t="shared" si="216"/>
        <v>400</v>
      </c>
      <c r="J130" s="96">
        <f t="shared" si="216"/>
        <v>400</v>
      </c>
      <c r="K130" s="96">
        <f t="shared" si="216"/>
        <v>400</v>
      </c>
      <c r="L130" s="155">
        <f t="shared" si="178"/>
        <v>2400</v>
      </c>
      <c r="M130" s="96">
        <f t="shared" ref="M130:R131" si="217">M45</f>
        <v>500</v>
      </c>
      <c r="N130" s="96">
        <f t="shared" si="217"/>
        <v>500</v>
      </c>
      <c r="O130" s="96">
        <f t="shared" si="217"/>
        <v>500</v>
      </c>
      <c r="P130" s="96">
        <f t="shared" si="217"/>
        <v>400</v>
      </c>
      <c r="Q130" s="96">
        <f t="shared" si="217"/>
        <v>400</v>
      </c>
      <c r="R130" s="96">
        <f t="shared" si="217"/>
        <v>400</v>
      </c>
      <c r="S130" s="155">
        <f t="shared" si="179"/>
        <v>2700</v>
      </c>
      <c r="T130" s="96">
        <f t="shared" si="190"/>
        <v>100</v>
      </c>
      <c r="U130" s="96">
        <f t="shared" si="191"/>
        <v>100</v>
      </c>
      <c r="V130" s="96">
        <f t="shared" si="192"/>
        <v>100</v>
      </c>
      <c r="W130" s="96">
        <f t="shared" si="193"/>
        <v>0</v>
      </c>
      <c r="X130" s="96">
        <f t="shared" si="193"/>
        <v>0</v>
      </c>
      <c r="Y130" s="96">
        <f t="shared" si="193"/>
        <v>0</v>
      </c>
      <c r="Z130" s="139">
        <f t="shared" si="180"/>
        <v>300</v>
      </c>
    </row>
    <row r="131" spans="1:26" ht="16.5" customHeight="1" x14ac:dyDescent="0.25">
      <c r="A131" s="168"/>
      <c r="B131" s="168"/>
      <c r="C131" s="173"/>
      <c r="D131" s="38" t="s">
        <v>80</v>
      </c>
      <c r="E131" s="35"/>
      <c r="F131" s="96">
        <f t="shared" si="216"/>
        <v>0</v>
      </c>
      <c r="G131" s="96">
        <f t="shared" si="216"/>
        <v>0</v>
      </c>
      <c r="H131" s="96">
        <f t="shared" si="216"/>
        <v>0</v>
      </c>
      <c r="I131" s="96">
        <f t="shared" si="216"/>
        <v>0</v>
      </c>
      <c r="J131" s="96">
        <f t="shared" si="216"/>
        <v>0</v>
      </c>
      <c r="K131" s="96">
        <f t="shared" si="216"/>
        <v>0</v>
      </c>
      <c r="L131" s="155">
        <f t="shared" si="178"/>
        <v>0</v>
      </c>
      <c r="M131" s="96">
        <f t="shared" si="217"/>
        <v>2541.6</v>
      </c>
      <c r="N131" s="96">
        <f t="shared" si="217"/>
        <v>2541.6</v>
      </c>
      <c r="O131" s="96">
        <f t="shared" si="217"/>
        <v>2541.6</v>
      </c>
      <c r="P131" s="96">
        <f t="shared" si="217"/>
        <v>0</v>
      </c>
      <c r="Q131" s="96">
        <f t="shared" si="217"/>
        <v>0</v>
      </c>
      <c r="R131" s="96">
        <f t="shared" si="217"/>
        <v>0</v>
      </c>
      <c r="S131" s="155">
        <f t="shared" si="179"/>
        <v>7624.7999999999993</v>
      </c>
      <c r="T131" s="96">
        <f t="shared" si="190"/>
        <v>2541.6</v>
      </c>
      <c r="U131" s="96">
        <f t="shared" si="191"/>
        <v>2541.6</v>
      </c>
      <c r="V131" s="96">
        <f t="shared" si="192"/>
        <v>2541.6</v>
      </c>
      <c r="W131" s="96">
        <f t="shared" ref="W131:Y146" si="218">P131-I131</f>
        <v>0</v>
      </c>
      <c r="X131" s="96">
        <f t="shared" si="218"/>
        <v>0</v>
      </c>
      <c r="Y131" s="96">
        <f t="shared" si="218"/>
        <v>0</v>
      </c>
      <c r="Z131" s="139">
        <f t="shared" si="180"/>
        <v>7624.7999999999993</v>
      </c>
    </row>
    <row r="132" spans="1:26" ht="15" customHeight="1" x14ac:dyDescent="0.25">
      <c r="A132" s="160" t="s">
        <v>8</v>
      </c>
      <c r="B132" s="160"/>
      <c r="C132" s="161" t="s">
        <v>85</v>
      </c>
      <c r="D132" s="161"/>
      <c r="E132" s="36"/>
      <c r="F132" s="97">
        <f t="shared" ref="F132:H132" si="219">SUM(F133:F136)</f>
        <v>2277415.5</v>
      </c>
      <c r="G132" s="97">
        <f t="shared" si="219"/>
        <v>1881206.3000000003</v>
      </c>
      <c r="H132" s="97">
        <f t="shared" si="219"/>
        <v>1881206.3000000003</v>
      </c>
      <c r="I132" s="97">
        <f t="shared" ref="I132:K132" si="220">SUM(I133:I136)</f>
        <v>1881206.3000000003</v>
      </c>
      <c r="J132" s="97">
        <f t="shared" si="220"/>
        <v>1881206.3000000003</v>
      </c>
      <c r="K132" s="97">
        <f t="shared" si="220"/>
        <v>1881206.3000000003</v>
      </c>
      <c r="L132" s="156">
        <f t="shared" si="178"/>
        <v>11683447.000000002</v>
      </c>
      <c r="M132" s="97">
        <f t="shared" ref="M132:R132" si="221">SUM(M133:M136)</f>
        <v>2236505.7999999998</v>
      </c>
      <c r="N132" s="97">
        <f t="shared" si="221"/>
        <v>1956753.9000000001</v>
      </c>
      <c r="O132" s="97">
        <f t="shared" si="221"/>
        <v>2083516.5999999999</v>
      </c>
      <c r="P132" s="97">
        <f t="shared" si="221"/>
        <v>1881206.3000000003</v>
      </c>
      <c r="Q132" s="97">
        <f t="shared" si="221"/>
        <v>1881206.3000000003</v>
      </c>
      <c r="R132" s="97">
        <f t="shared" si="221"/>
        <v>1881206.3000000003</v>
      </c>
      <c r="S132" s="156">
        <f t="shared" si="179"/>
        <v>11920395.200000001</v>
      </c>
      <c r="T132" s="97">
        <f t="shared" si="190"/>
        <v>-40909.700000000186</v>
      </c>
      <c r="U132" s="97">
        <f t="shared" si="191"/>
        <v>75547.59999999986</v>
      </c>
      <c r="V132" s="97">
        <f t="shared" si="192"/>
        <v>202310.29999999958</v>
      </c>
      <c r="W132" s="97">
        <f t="shared" si="218"/>
        <v>0</v>
      </c>
      <c r="X132" s="97">
        <f t="shared" si="218"/>
        <v>0</v>
      </c>
      <c r="Y132" s="97">
        <f t="shared" si="218"/>
        <v>0</v>
      </c>
      <c r="Z132" s="140">
        <f t="shared" si="180"/>
        <v>236948.19999999925</v>
      </c>
    </row>
    <row r="133" spans="1:26" ht="15" customHeight="1" x14ac:dyDescent="0.25">
      <c r="A133" s="160"/>
      <c r="B133" s="160"/>
      <c r="C133" s="162" t="s">
        <v>83</v>
      </c>
      <c r="D133" s="30" t="s">
        <v>16</v>
      </c>
      <c r="E133" s="36"/>
      <c r="F133" s="97">
        <f t="shared" ref="F133:R134" si="222">F137+F141+F144</f>
        <v>772130.20000000019</v>
      </c>
      <c r="G133" s="97">
        <f t="shared" si="222"/>
        <v>625909.70000000007</v>
      </c>
      <c r="H133" s="97">
        <f t="shared" si="222"/>
        <v>625909.70000000007</v>
      </c>
      <c r="I133" s="97">
        <f t="shared" ref="I133:K134" si="223">I137+I141+I144</f>
        <v>625909.70000000007</v>
      </c>
      <c r="J133" s="97">
        <f t="shared" si="223"/>
        <v>625909.70000000007</v>
      </c>
      <c r="K133" s="97">
        <f t="shared" si="223"/>
        <v>625909.70000000007</v>
      </c>
      <c r="L133" s="156">
        <f t="shared" si="178"/>
        <v>3901678.7000000011</v>
      </c>
      <c r="M133" s="97">
        <f t="shared" si="222"/>
        <v>575849.69999999995</v>
      </c>
      <c r="N133" s="97">
        <f t="shared" si="222"/>
        <v>574217.1</v>
      </c>
      <c r="O133" s="97">
        <f t="shared" si="222"/>
        <v>573675.69999999995</v>
      </c>
      <c r="P133" s="97">
        <f t="shared" si="222"/>
        <v>625909.70000000007</v>
      </c>
      <c r="Q133" s="97">
        <f t="shared" si="222"/>
        <v>625909.70000000007</v>
      </c>
      <c r="R133" s="97">
        <f t="shared" si="222"/>
        <v>625909.70000000007</v>
      </c>
      <c r="S133" s="156">
        <f t="shared" si="179"/>
        <v>3601471.6</v>
      </c>
      <c r="T133" s="97">
        <f t="shared" si="190"/>
        <v>-196280.50000000023</v>
      </c>
      <c r="U133" s="97">
        <f t="shared" si="191"/>
        <v>-51692.600000000093</v>
      </c>
      <c r="V133" s="97">
        <f t="shared" si="192"/>
        <v>-52234.000000000116</v>
      </c>
      <c r="W133" s="97">
        <f t="shared" si="218"/>
        <v>0</v>
      </c>
      <c r="X133" s="97">
        <f t="shared" si="218"/>
        <v>0</v>
      </c>
      <c r="Y133" s="97">
        <f t="shared" si="218"/>
        <v>0</v>
      </c>
      <c r="Z133" s="140">
        <f t="shared" si="180"/>
        <v>-300207.10000000044</v>
      </c>
    </row>
    <row r="134" spans="1:26" ht="15" customHeight="1" x14ac:dyDescent="0.25">
      <c r="A134" s="160"/>
      <c r="B134" s="160"/>
      <c r="C134" s="163"/>
      <c r="D134" s="30" t="s">
        <v>11</v>
      </c>
      <c r="E134" s="36"/>
      <c r="F134" s="97">
        <f t="shared" si="222"/>
        <v>1176360.7</v>
      </c>
      <c r="G134" s="97">
        <f t="shared" si="222"/>
        <v>926372</v>
      </c>
      <c r="H134" s="97">
        <f t="shared" si="222"/>
        <v>926372</v>
      </c>
      <c r="I134" s="97">
        <f t="shared" si="223"/>
        <v>926372</v>
      </c>
      <c r="J134" s="97">
        <f t="shared" si="223"/>
        <v>926372</v>
      </c>
      <c r="K134" s="97">
        <f t="shared" si="223"/>
        <v>926372</v>
      </c>
      <c r="L134" s="156">
        <f t="shared" si="178"/>
        <v>5808220.7000000002</v>
      </c>
      <c r="M134" s="97">
        <f t="shared" si="222"/>
        <v>993089.70000000007</v>
      </c>
      <c r="N134" s="97">
        <f t="shared" si="222"/>
        <v>990064.6</v>
      </c>
      <c r="O134" s="97">
        <f t="shared" si="222"/>
        <v>991713.1</v>
      </c>
      <c r="P134" s="97">
        <f t="shared" si="222"/>
        <v>926372</v>
      </c>
      <c r="Q134" s="97">
        <f t="shared" si="222"/>
        <v>926372</v>
      </c>
      <c r="R134" s="97">
        <f t="shared" si="222"/>
        <v>926372</v>
      </c>
      <c r="S134" s="156">
        <f t="shared" si="179"/>
        <v>5753983.4000000004</v>
      </c>
      <c r="T134" s="97">
        <f t="shared" si="190"/>
        <v>-183270.99999999988</v>
      </c>
      <c r="U134" s="97">
        <f t="shared" si="191"/>
        <v>63692.599999999977</v>
      </c>
      <c r="V134" s="97">
        <f t="shared" si="192"/>
        <v>65341.099999999977</v>
      </c>
      <c r="W134" s="97">
        <f t="shared" si="218"/>
        <v>0</v>
      </c>
      <c r="X134" s="97">
        <f t="shared" si="218"/>
        <v>0</v>
      </c>
      <c r="Y134" s="97">
        <f t="shared" si="218"/>
        <v>0</v>
      </c>
      <c r="Z134" s="140">
        <f t="shared" si="180"/>
        <v>-54237.29999999993</v>
      </c>
    </row>
    <row r="135" spans="1:26" ht="15" customHeight="1" x14ac:dyDescent="0.25">
      <c r="A135" s="160"/>
      <c r="B135" s="160"/>
      <c r="C135" s="163"/>
      <c r="D135" s="30" t="s">
        <v>15</v>
      </c>
      <c r="E135" s="36"/>
      <c r="F135" s="97">
        <f t="shared" ref="F135:R135" si="224">F139</f>
        <v>107749</v>
      </c>
      <c r="G135" s="97">
        <f t="shared" si="224"/>
        <v>107749</v>
      </c>
      <c r="H135" s="97">
        <f t="shared" si="224"/>
        <v>107749</v>
      </c>
      <c r="I135" s="97">
        <f t="shared" ref="I135:K135" si="225">I139</f>
        <v>107749</v>
      </c>
      <c r="J135" s="97">
        <f t="shared" si="225"/>
        <v>107749</v>
      </c>
      <c r="K135" s="97">
        <f t="shared" si="225"/>
        <v>107749</v>
      </c>
      <c r="L135" s="156">
        <f t="shared" si="178"/>
        <v>646494</v>
      </c>
      <c r="M135" s="97">
        <f t="shared" si="224"/>
        <v>447177.60000000003</v>
      </c>
      <c r="N135" s="97">
        <f t="shared" si="224"/>
        <v>172083.40000000002</v>
      </c>
      <c r="O135" s="97">
        <f t="shared" si="224"/>
        <v>297739</v>
      </c>
      <c r="P135" s="97">
        <f t="shared" si="224"/>
        <v>107749</v>
      </c>
      <c r="Q135" s="97">
        <f t="shared" si="224"/>
        <v>107749</v>
      </c>
      <c r="R135" s="97">
        <f t="shared" si="224"/>
        <v>107749</v>
      </c>
      <c r="S135" s="156">
        <f t="shared" si="179"/>
        <v>1240247</v>
      </c>
      <c r="T135" s="97">
        <f t="shared" si="190"/>
        <v>339428.60000000003</v>
      </c>
      <c r="U135" s="97">
        <f t="shared" si="191"/>
        <v>64334.400000000023</v>
      </c>
      <c r="V135" s="97">
        <f t="shared" si="192"/>
        <v>189990</v>
      </c>
      <c r="W135" s="97">
        <f t="shared" si="218"/>
        <v>0</v>
      </c>
      <c r="X135" s="97">
        <f t="shared" si="218"/>
        <v>0</v>
      </c>
      <c r="Y135" s="97">
        <f t="shared" si="218"/>
        <v>0</v>
      </c>
      <c r="Z135" s="140">
        <f t="shared" si="180"/>
        <v>593753</v>
      </c>
    </row>
    <row r="136" spans="1:26" ht="15" customHeight="1" x14ac:dyDescent="0.25">
      <c r="A136" s="160"/>
      <c r="B136" s="160"/>
      <c r="C136" s="164"/>
      <c r="D136" s="37" t="s">
        <v>80</v>
      </c>
      <c r="E136" s="36"/>
      <c r="F136" s="97">
        <f t="shared" ref="F136:R136" si="226">F140+F143+F146</f>
        <v>221175.6</v>
      </c>
      <c r="G136" s="97">
        <f t="shared" si="226"/>
        <v>221175.6</v>
      </c>
      <c r="H136" s="97">
        <f t="shared" si="226"/>
        <v>221175.6</v>
      </c>
      <c r="I136" s="97">
        <f t="shared" ref="I136:K136" si="227">I140+I143+I146</f>
        <v>221175.6</v>
      </c>
      <c r="J136" s="97">
        <f t="shared" si="227"/>
        <v>221175.6</v>
      </c>
      <c r="K136" s="97">
        <f t="shared" si="227"/>
        <v>221175.6</v>
      </c>
      <c r="L136" s="156">
        <f t="shared" ref="L136:L146" si="228">SUM(F136:K136)</f>
        <v>1327053.6000000001</v>
      </c>
      <c r="M136" s="97">
        <f t="shared" si="226"/>
        <v>220388.80000000002</v>
      </c>
      <c r="N136" s="97">
        <f t="shared" si="226"/>
        <v>220388.80000000002</v>
      </c>
      <c r="O136" s="97">
        <f t="shared" si="226"/>
        <v>220388.80000000002</v>
      </c>
      <c r="P136" s="97">
        <f t="shared" si="226"/>
        <v>221175.6</v>
      </c>
      <c r="Q136" s="97">
        <f t="shared" si="226"/>
        <v>221175.6</v>
      </c>
      <c r="R136" s="97">
        <f t="shared" si="226"/>
        <v>221175.6</v>
      </c>
      <c r="S136" s="156">
        <f t="shared" ref="S136:S146" si="229">SUM(M136:R136)</f>
        <v>1324693.2000000002</v>
      </c>
      <c r="T136" s="97">
        <f t="shared" si="190"/>
        <v>-786.79999999998836</v>
      </c>
      <c r="U136" s="97">
        <f t="shared" si="191"/>
        <v>-786.79999999998836</v>
      </c>
      <c r="V136" s="97">
        <f t="shared" si="192"/>
        <v>-786.79999999998836</v>
      </c>
      <c r="W136" s="97">
        <f t="shared" si="218"/>
        <v>0</v>
      </c>
      <c r="X136" s="97">
        <f t="shared" si="218"/>
        <v>0</v>
      </c>
      <c r="Y136" s="97">
        <f t="shared" si="218"/>
        <v>0</v>
      </c>
      <c r="Z136" s="140">
        <f t="shared" ref="Z136:Z146" si="230">SUM(T136:Y136)</f>
        <v>-2360.3999999999651</v>
      </c>
    </row>
    <row r="137" spans="1:26" x14ac:dyDescent="0.25">
      <c r="A137" s="160"/>
      <c r="B137" s="160"/>
      <c r="C137" s="165" t="s">
        <v>10</v>
      </c>
      <c r="D137" s="30" t="s">
        <v>16</v>
      </c>
      <c r="E137" s="36"/>
      <c r="F137" s="97">
        <f t="shared" ref="F137:K139" si="231">F122+F26</f>
        <v>681727.20000000019</v>
      </c>
      <c r="G137" s="97">
        <f t="shared" si="231"/>
        <v>541545.9</v>
      </c>
      <c r="H137" s="97">
        <f t="shared" si="231"/>
        <v>541545.9</v>
      </c>
      <c r="I137" s="97">
        <f t="shared" si="231"/>
        <v>541545.9</v>
      </c>
      <c r="J137" s="97">
        <f t="shared" si="231"/>
        <v>541545.9</v>
      </c>
      <c r="K137" s="97">
        <f t="shared" si="231"/>
        <v>541545.9</v>
      </c>
      <c r="L137" s="156">
        <f t="shared" si="228"/>
        <v>3389456.6999999997</v>
      </c>
      <c r="M137" s="97">
        <f t="shared" ref="M137:R139" si="232">M122+M26</f>
        <v>487046.6</v>
      </c>
      <c r="N137" s="97">
        <f t="shared" si="232"/>
        <v>486214</v>
      </c>
      <c r="O137" s="97">
        <f t="shared" si="232"/>
        <v>485672.60000000003</v>
      </c>
      <c r="P137" s="97">
        <f t="shared" si="232"/>
        <v>541545.9</v>
      </c>
      <c r="Q137" s="97">
        <f t="shared" si="232"/>
        <v>541545.9</v>
      </c>
      <c r="R137" s="97">
        <f t="shared" si="232"/>
        <v>541545.9</v>
      </c>
      <c r="S137" s="156">
        <f t="shared" si="229"/>
        <v>3083570.9</v>
      </c>
      <c r="T137" s="97">
        <f t="shared" si="190"/>
        <v>-194680.60000000021</v>
      </c>
      <c r="U137" s="97">
        <f t="shared" si="191"/>
        <v>-55331.900000000023</v>
      </c>
      <c r="V137" s="97">
        <f t="shared" si="192"/>
        <v>-55873.299999999988</v>
      </c>
      <c r="W137" s="97">
        <f t="shared" si="218"/>
        <v>0</v>
      </c>
      <c r="X137" s="97">
        <f t="shared" si="218"/>
        <v>0</v>
      </c>
      <c r="Y137" s="97">
        <f t="shared" si="218"/>
        <v>0</v>
      </c>
      <c r="Z137" s="140">
        <f t="shared" si="230"/>
        <v>-305885.80000000022</v>
      </c>
    </row>
    <row r="138" spans="1:26" x14ac:dyDescent="0.25">
      <c r="A138" s="160"/>
      <c r="B138" s="160"/>
      <c r="C138" s="165"/>
      <c r="D138" s="30" t="s">
        <v>11</v>
      </c>
      <c r="E138" s="36"/>
      <c r="F138" s="97">
        <f t="shared" si="231"/>
        <v>1175420.7</v>
      </c>
      <c r="G138" s="97">
        <f t="shared" si="231"/>
        <v>925432</v>
      </c>
      <c r="H138" s="97">
        <f t="shared" si="231"/>
        <v>925432</v>
      </c>
      <c r="I138" s="97">
        <f t="shared" si="231"/>
        <v>925432</v>
      </c>
      <c r="J138" s="97">
        <f t="shared" si="231"/>
        <v>925432</v>
      </c>
      <c r="K138" s="97">
        <f t="shared" si="231"/>
        <v>925432</v>
      </c>
      <c r="L138" s="156">
        <f t="shared" si="228"/>
        <v>5802580.7000000002</v>
      </c>
      <c r="M138" s="97">
        <f t="shared" si="232"/>
        <v>992029.70000000007</v>
      </c>
      <c r="N138" s="97">
        <f t="shared" si="232"/>
        <v>989004.6</v>
      </c>
      <c r="O138" s="97">
        <f t="shared" si="232"/>
        <v>990653.1</v>
      </c>
      <c r="P138" s="97">
        <f t="shared" si="232"/>
        <v>925432</v>
      </c>
      <c r="Q138" s="97">
        <f t="shared" si="232"/>
        <v>925432</v>
      </c>
      <c r="R138" s="97">
        <f t="shared" si="232"/>
        <v>925432</v>
      </c>
      <c r="S138" s="156">
        <f t="shared" si="229"/>
        <v>5747983.4000000004</v>
      </c>
      <c r="T138" s="97">
        <f t="shared" si="190"/>
        <v>-183390.99999999988</v>
      </c>
      <c r="U138" s="97">
        <f t="shared" si="191"/>
        <v>63572.599999999977</v>
      </c>
      <c r="V138" s="97">
        <f t="shared" si="192"/>
        <v>65221.099999999977</v>
      </c>
      <c r="W138" s="97">
        <f t="shared" si="218"/>
        <v>0</v>
      </c>
      <c r="X138" s="97">
        <f t="shared" si="218"/>
        <v>0</v>
      </c>
      <c r="Y138" s="97">
        <f t="shared" si="218"/>
        <v>0</v>
      </c>
      <c r="Z138" s="140">
        <f t="shared" si="230"/>
        <v>-54597.29999999993</v>
      </c>
    </row>
    <row r="139" spans="1:26" x14ac:dyDescent="0.25">
      <c r="A139" s="160"/>
      <c r="B139" s="160"/>
      <c r="C139" s="165"/>
      <c r="D139" s="30" t="s">
        <v>15</v>
      </c>
      <c r="E139" s="36"/>
      <c r="F139" s="97">
        <f t="shared" si="231"/>
        <v>107749</v>
      </c>
      <c r="G139" s="97">
        <f t="shared" si="231"/>
        <v>107749</v>
      </c>
      <c r="H139" s="97">
        <f t="shared" si="231"/>
        <v>107749</v>
      </c>
      <c r="I139" s="97">
        <f t="shared" si="231"/>
        <v>107749</v>
      </c>
      <c r="J139" s="97">
        <f t="shared" si="231"/>
        <v>107749</v>
      </c>
      <c r="K139" s="97">
        <f t="shared" si="231"/>
        <v>107749</v>
      </c>
      <c r="L139" s="156">
        <f t="shared" si="228"/>
        <v>646494</v>
      </c>
      <c r="M139" s="97">
        <f t="shared" si="232"/>
        <v>447177.60000000003</v>
      </c>
      <c r="N139" s="97">
        <f t="shared" si="232"/>
        <v>172083.40000000002</v>
      </c>
      <c r="O139" s="97">
        <f t="shared" si="232"/>
        <v>297739</v>
      </c>
      <c r="P139" s="97">
        <f t="shared" si="232"/>
        <v>107749</v>
      </c>
      <c r="Q139" s="97">
        <f t="shared" si="232"/>
        <v>107749</v>
      </c>
      <c r="R139" s="97">
        <f t="shared" si="232"/>
        <v>107749</v>
      </c>
      <c r="S139" s="156">
        <f t="shared" si="229"/>
        <v>1240247</v>
      </c>
      <c r="T139" s="97">
        <f t="shared" si="190"/>
        <v>339428.60000000003</v>
      </c>
      <c r="U139" s="97">
        <f t="shared" si="191"/>
        <v>64334.400000000023</v>
      </c>
      <c r="V139" s="97">
        <f t="shared" si="192"/>
        <v>189990</v>
      </c>
      <c r="W139" s="97">
        <f t="shared" si="218"/>
        <v>0</v>
      </c>
      <c r="X139" s="97">
        <f t="shared" si="218"/>
        <v>0</v>
      </c>
      <c r="Y139" s="97">
        <f t="shared" si="218"/>
        <v>0</v>
      </c>
      <c r="Z139" s="140">
        <f t="shared" si="230"/>
        <v>593753</v>
      </c>
    </row>
    <row r="140" spans="1:26" ht="15" customHeight="1" x14ac:dyDescent="0.25">
      <c r="A140" s="160"/>
      <c r="B140" s="160"/>
      <c r="C140" s="165"/>
      <c r="D140" s="37" t="s">
        <v>80</v>
      </c>
      <c r="E140" s="36"/>
      <c r="F140" s="97">
        <f t="shared" ref="F140:R146" si="233">F125</f>
        <v>210572</v>
      </c>
      <c r="G140" s="97">
        <f t="shared" si="233"/>
        <v>210572</v>
      </c>
      <c r="H140" s="97">
        <f t="shared" si="233"/>
        <v>210572</v>
      </c>
      <c r="I140" s="97">
        <f t="shared" ref="I140:K146" si="234">I125</f>
        <v>210572</v>
      </c>
      <c r="J140" s="97">
        <f t="shared" si="234"/>
        <v>210572</v>
      </c>
      <c r="K140" s="97">
        <f t="shared" si="234"/>
        <v>210572</v>
      </c>
      <c r="L140" s="156">
        <f t="shared" si="228"/>
        <v>1263432</v>
      </c>
      <c r="M140" s="97">
        <f t="shared" si="233"/>
        <v>206930.2</v>
      </c>
      <c r="N140" s="97">
        <f t="shared" si="233"/>
        <v>206930.2</v>
      </c>
      <c r="O140" s="97">
        <f t="shared" si="233"/>
        <v>206930.2</v>
      </c>
      <c r="P140" s="97">
        <f t="shared" si="233"/>
        <v>210572</v>
      </c>
      <c r="Q140" s="97">
        <f t="shared" si="233"/>
        <v>210572</v>
      </c>
      <c r="R140" s="97">
        <f t="shared" si="233"/>
        <v>210572</v>
      </c>
      <c r="S140" s="156">
        <f t="shared" si="229"/>
        <v>1252506.6000000001</v>
      </c>
      <c r="T140" s="97">
        <f t="shared" si="190"/>
        <v>-3641.7999999999884</v>
      </c>
      <c r="U140" s="97">
        <f t="shared" si="191"/>
        <v>-3641.7999999999884</v>
      </c>
      <c r="V140" s="97">
        <f t="shared" si="192"/>
        <v>-3641.7999999999884</v>
      </c>
      <c r="W140" s="97">
        <f t="shared" si="218"/>
        <v>0</v>
      </c>
      <c r="X140" s="97">
        <f t="shared" si="218"/>
        <v>0</v>
      </c>
      <c r="Y140" s="97">
        <f t="shared" si="218"/>
        <v>0</v>
      </c>
      <c r="Z140" s="140">
        <f t="shared" si="230"/>
        <v>-10925.399999999965</v>
      </c>
    </row>
    <row r="141" spans="1:26" x14ac:dyDescent="0.25">
      <c r="A141" s="160"/>
      <c r="B141" s="160"/>
      <c r="C141" s="165" t="s">
        <v>17</v>
      </c>
      <c r="D141" s="30" t="s">
        <v>16</v>
      </c>
      <c r="E141" s="36"/>
      <c r="F141" s="97">
        <f t="shared" si="233"/>
        <v>90403</v>
      </c>
      <c r="G141" s="97">
        <f t="shared" si="233"/>
        <v>84363.8</v>
      </c>
      <c r="H141" s="97">
        <f t="shared" si="233"/>
        <v>84363.8</v>
      </c>
      <c r="I141" s="97">
        <f t="shared" si="234"/>
        <v>84363.8</v>
      </c>
      <c r="J141" s="97">
        <f t="shared" si="234"/>
        <v>84363.8</v>
      </c>
      <c r="K141" s="97">
        <f t="shared" si="234"/>
        <v>84363.8</v>
      </c>
      <c r="L141" s="156">
        <f t="shared" si="228"/>
        <v>512221.99999999994</v>
      </c>
      <c r="M141" s="97">
        <f t="shared" si="233"/>
        <v>83435.899999999994</v>
      </c>
      <c r="N141" s="97">
        <f t="shared" si="233"/>
        <v>83435.899999999994</v>
      </c>
      <c r="O141" s="97">
        <f t="shared" si="233"/>
        <v>83435.899999999994</v>
      </c>
      <c r="P141" s="97">
        <f t="shared" si="233"/>
        <v>84363.8</v>
      </c>
      <c r="Q141" s="97">
        <f t="shared" si="233"/>
        <v>84363.8</v>
      </c>
      <c r="R141" s="97">
        <f t="shared" si="233"/>
        <v>84363.8</v>
      </c>
      <c r="S141" s="156">
        <f t="shared" si="229"/>
        <v>503399.1</v>
      </c>
      <c r="T141" s="97">
        <f t="shared" si="190"/>
        <v>-6967.1000000000058</v>
      </c>
      <c r="U141" s="97">
        <f t="shared" si="191"/>
        <v>-927.90000000000873</v>
      </c>
      <c r="V141" s="97">
        <f t="shared" si="192"/>
        <v>-927.90000000000873</v>
      </c>
      <c r="W141" s="97">
        <f t="shared" si="218"/>
        <v>0</v>
      </c>
      <c r="X141" s="97">
        <f t="shared" si="218"/>
        <v>0</v>
      </c>
      <c r="Y141" s="97">
        <f t="shared" si="218"/>
        <v>0</v>
      </c>
      <c r="Z141" s="140">
        <f t="shared" si="230"/>
        <v>-8822.9000000000233</v>
      </c>
    </row>
    <row r="142" spans="1:26" x14ac:dyDescent="0.25">
      <c r="A142" s="160"/>
      <c r="B142" s="160"/>
      <c r="C142" s="165"/>
      <c r="D142" s="30" t="s">
        <v>11</v>
      </c>
      <c r="E142" s="36"/>
      <c r="F142" s="97">
        <f t="shared" si="233"/>
        <v>540</v>
      </c>
      <c r="G142" s="97">
        <f t="shared" si="233"/>
        <v>540</v>
      </c>
      <c r="H142" s="97">
        <f t="shared" si="233"/>
        <v>540</v>
      </c>
      <c r="I142" s="97">
        <f t="shared" si="234"/>
        <v>540</v>
      </c>
      <c r="J142" s="97">
        <f t="shared" si="234"/>
        <v>540</v>
      </c>
      <c r="K142" s="97">
        <f t="shared" si="234"/>
        <v>540</v>
      </c>
      <c r="L142" s="156">
        <f t="shared" si="228"/>
        <v>3240</v>
      </c>
      <c r="M142" s="97">
        <f t="shared" si="233"/>
        <v>560</v>
      </c>
      <c r="N142" s="97">
        <f t="shared" si="233"/>
        <v>560</v>
      </c>
      <c r="O142" s="97">
        <f t="shared" si="233"/>
        <v>560</v>
      </c>
      <c r="P142" s="97">
        <f t="shared" si="233"/>
        <v>540</v>
      </c>
      <c r="Q142" s="97">
        <f t="shared" si="233"/>
        <v>540</v>
      </c>
      <c r="R142" s="97">
        <f t="shared" si="233"/>
        <v>540</v>
      </c>
      <c r="S142" s="156">
        <f t="shared" si="229"/>
        <v>3300</v>
      </c>
      <c r="T142" s="97">
        <f t="shared" si="190"/>
        <v>20</v>
      </c>
      <c r="U142" s="97">
        <f t="shared" si="191"/>
        <v>20</v>
      </c>
      <c r="V142" s="97">
        <f t="shared" si="192"/>
        <v>20</v>
      </c>
      <c r="W142" s="97">
        <f t="shared" si="218"/>
        <v>0</v>
      </c>
      <c r="X142" s="97">
        <f t="shared" si="218"/>
        <v>0</v>
      </c>
      <c r="Y142" s="97">
        <f t="shared" si="218"/>
        <v>0</v>
      </c>
      <c r="Z142" s="140">
        <f t="shared" si="230"/>
        <v>60</v>
      </c>
    </row>
    <row r="143" spans="1:26" ht="15" customHeight="1" x14ac:dyDescent="0.25">
      <c r="A143" s="160"/>
      <c r="B143" s="160"/>
      <c r="C143" s="165"/>
      <c r="D143" s="37" t="s">
        <v>80</v>
      </c>
      <c r="E143" s="36"/>
      <c r="F143" s="97">
        <f t="shared" si="233"/>
        <v>10603.6</v>
      </c>
      <c r="G143" s="97">
        <f t="shared" si="233"/>
        <v>10603.6</v>
      </c>
      <c r="H143" s="97">
        <f t="shared" si="233"/>
        <v>10603.6</v>
      </c>
      <c r="I143" s="97">
        <f t="shared" si="234"/>
        <v>10603.6</v>
      </c>
      <c r="J143" s="97">
        <f t="shared" si="234"/>
        <v>10603.6</v>
      </c>
      <c r="K143" s="97">
        <f t="shared" si="234"/>
        <v>10603.6</v>
      </c>
      <c r="L143" s="156">
        <f t="shared" si="228"/>
        <v>63621.599999999999</v>
      </c>
      <c r="M143" s="97">
        <f t="shared" si="233"/>
        <v>10917</v>
      </c>
      <c r="N143" s="97">
        <f t="shared" si="233"/>
        <v>10917</v>
      </c>
      <c r="O143" s="97">
        <f t="shared" si="233"/>
        <v>10917</v>
      </c>
      <c r="P143" s="97">
        <f t="shared" si="233"/>
        <v>10603.6</v>
      </c>
      <c r="Q143" s="97">
        <f t="shared" si="233"/>
        <v>10603.6</v>
      </c>
      <c r="R143" s="97">
        <f t="shared" si="233"/>
        <v>10603.6</v>
      </c>
      <c r="S143" s="156">
        <f t="shared" si="229"/>
        <v>64561.799999999996</v>
      </c>
      <c r="T143" s="97">
        <f t="shared" si="190"/>
        <v>313.39999999999964</v>
      </c>
      <c r="U143" s="97">
        <f t="shared" si="191"/>
        <v>313.39999999999964</v>
      </c>
      <c r="V143" s="97">
        <f t="shared" si="192"/>
        <v>313.39999999999964</v>
      </c>
      <c r="W143" s="97">
        <f t="shared" si="218"/>
        <v>0</v>
      </c>
      <c r="X143" s="97">
        <f t="shared" si="218"/>
        <v>0</v>
      </c>
      <c r="Y143" s="97">
        <f t="shared" si="218"/>
        <v>0</v>
      </c>
      <c r="Z143" s="140">
        <f t="shared" si="230"/>
        <v>940.19999999999891</v>
      </c>
    </row>
    <row r="144" spans="1:26" x14ac:dyDescent="0.25">
      <c r="A144" s="160"/>
      <c r="B144" s="160"/>
      <c r="C144" s="165" t="s">
        <v>18</v>
      </c>
      <c r="D144" s="30" t="s">
        <v>16</v>
      </c>
      <c r="E144" s="36"/>
      <c r="F144" s="97">
        <f t="shared" si="233"/>
        <v>0</v>
      </c>
      <c r="G144" s="97">
        <f t="shared" si="233"/>
        <v>0</v>
      </c>
      <c r="H144" s="97">
        <f t="shared" si="233"/>
        <v>0</v>
      </c>
      <c r="I144" s="97">
        <f t="shared" si="234"/>
        <v>0</v>
      </c>
      <c r="J144" s="97">
        <f t="shared" si="234"/>
        <v>0</v>
      </c>
      <c r="K144" s="97">
        <f t="shared" si="234"/>
        <v>0</v>
      </c>
      <c r="L144" s="156">
        <f t="shared" si="228"/>
        <v>0</v>
      </c>
      <c r="M144" s="97">
        <f t="shared" si="233"/>
        <v>5367.2</v>
      </c>
      <c r="N144" s="97">
        <f t="shared" si="233"/>
        <v>4567.2</v>
      </c>
      <c r="O144" s="97">
        <f t="shared" si="233"/>
        <v>4567.2</v>
      </c>
      <c r="P144" s="97">
        <f t="shared" si="233"/>
        <v>0</v>
      </c>
      <c r="Q144" s="97">
        <f t="shared" si="233"/>
        <v>0</v>
      </c>
      <c r="R144" s="97">
        <f t="shared" si="233"/>
        <v>0</v>
      </c>
      <c r="S144" s="156">
        <f t="shared" si="229"/>
        <v>14501.599999999999</v>
      </c>
      <c r="T144" s="97">
        <f t="shared" si="190"/>
        <v>5367.2</v>
      </c>
      <c r="U144" s="97">
        <f t="shared" si="191"/>
        <v>4567.2</v>
      </c>
      <c r="V144" s="97">
        <f t="shared" si="192"/>
        <v>4567.2</v>
      </c>
      <c r="W144" s="97">
        <f t="shared" si="218"/>
        <v>0</v>
      </c>
      <c r="X144" s="97">
        <f t="shared" si="218"/>
        <v>0</v>
      </c>
      <c r="Y144" s="97">
        <f t="shared" si="218"/>
        <v>0</v>
      </c>
      <c r="Z144" s="140">
        <f t="shared" si="230"/>
        <v>14501.599999999999</v>
      </c>
    </row>
    <row r="145" spans="1:26" x14ac:dyDescent="0.25">
      <c r="A145" s="160"/>
      <c r="B145" s="160"/>
      <c r="C145" s="165"/>
      <c r="D145" s="30" t="s">
        <v>11</v>
      </c>
      <c r="E145" s="36"/>
      <c r="F145" s="97">
        <f t="shared" si="233"/>
        <v>400</v>
      </c>
      <c r="G145" s="97">
        <f t="shared" si="233"/>
        <v>400</v>
      </c>
      <c r="H145" s="97">
        <f t="shared" si="233"/>
        <v>400</v>
      </c>
      <c r="I145" s="97">
        <f t="shared" si="234"/>
        <v>400</v>
      </c>
      <c r="J145" s="97">
        <f t="shared" si="234"/>
        <v>400</v>
      </c>
      <c r="K145" s="97">
        <f t="shared" si="234"/>
        <v>400</v>
      </c>
      <c r="L145" s="156">
        <f t="shared" si="228"/>
        <v>2400</v>
      </c>
      <c r="M145" s="97">
        <f t="shared" si="233"/>
        <v>500</v>
      </c>
      <c r="N145" s="97">
        <f t="shared" si="233"/>
        <v>500</v>
      </c>
      <c r="O145" s="97">
        <f t="shared" si="233"/>
        <v>500</v>
      </c>
      <c r="P145" s="97">
        <f t="shared" si="233"/>
        <v>400</v>
      </c>
      <c r="Q145" s="97">
        <f t="shared" si="233"/>
        <v>400</v>
      </c>
      <c r="R145" s="97">
        <f t="shared" si="233"/>
        <v>400</v>
      </c>
      <c r="S145" s="156">
        <f t="shared" si="229"/>
        <v>2700</v>
      </c>
      <c r="T145" s="97">
        <f t="shared" si="190"/>
        <v>100</v>
      </c>
      <c r="U145" s="97">
        <f t="shared" si="191"/>
        <v>100</v>
      </c>
      <c r="V145" s="97">
        <f t="shared" si="192"/>
        <v>100</v>
      </c>
      <c r="W145" s="97">
        <f t="shared" si="218"/>
        <v>0</v>
      </c>
      <c r="X145" s="97">
        <f t="shared" si="218"/>
        <v>0</v>
      </c>
      <c r="Y145" s="97">
        <f t="shared" si="218"/>
        <v>0</v>
      </c>
      <c r="Z145" s="140">
        <f t="shared" si="230"/>
        <v>300</v>
      </c>
    </row>
    <row r="146" spans="1:26" x14ac:dyDescent="0.25">
      <c r="A146" s="160"/>
      <c r="B146" s="160"/>
      <c r="C146" s="165"/>
      <c r="D146" s="37" t="s">
        <v>80</v>
      </c>
      <c r="E146" s="36"/>
      <c r="F146" s="97">
        <f t="shared" si="233"/>
        <v>0</v>
      </c>
      <c r="G146" s="97">
        <f t="shared" si="233"/>
        <v>0</v>
      </c>
      <c r="H146" s="97">
        <f t="shared" si="233"/>
        <v>0</v>
      </c>
      <c r="I146" s="97">
        <f t="shared" si="234"/>
        <v>0</v>
      </c>
      <c r="J146" s="97">
        <f t="shared" si="234"/>
        <v>0</v>
      </c>
      <c r="K146" s="97">
        <f t="shared" si="234"/>
        <v>0</v>
      </c>
      <c r="L146" s="156">
        <f t="shared" si="228"/>
        <v>0</v>
      </c>
      <c r="M146" s="97">
        <f t="shared" si="233"/>
        <v>2541.6</v>
      </c>
      <c r="N146" s="97">
        <f t="shared" si="233"/>
        <v>2541.6</v>
      </c>
      <c r="O146" s="97">
        <f t="shared" si="233"/>
        <v>2541.6</v>
      </c>
      <c r="P146" s="97">
        <f t="shared" si="233"/>
        <v>0</v>
      </c>
      <c r="Q146" s="97">
        <f t="shared" si="233"/>
        <v>0</v>
      </c>
      <c r="R146" s="97">
        <f t="shared" si="233"/>
        <v>0</v>
      </c>
      <c r="S146" s="156">
        <f t="shared" si="229"/>
        <v>7624.7999999999993</v>
      </c>
      <c r="T146" s="97">
        <f t="shared" si="190"/>
        <v>2541.6</v>
      </c>
      <c r="U146" s="97">
        <f t="shared" si="191"/>
        <v>2541.6</v>
      </c>
      <c r="V146" s="97">
        <f t="shared" si="192"/>
        <v>2541.6</v>
      </c>
      <c r="W146" s="97">
        <f t="shared" si="218"/>
        <v>0</v>
      </c>
      <c r="X146" s="97">
        <f t="shared" si="218"/>
        <v>0</v>
      </c>
      <c r="Y146" s="97">
        <f t="shared" si="218"/>
        <v>0</v>
      </c>
      <c r="Z146" s="140">
        <f t="shared" si="230"/>
        <v>7624.7999999999993</v>
      </c>
    </row>
    <row r="148" spans="1:26" ht="18.75" x14ac:dyDescent="0.3">
      <c r="B148" s="50" t="s">
        <v>90</v>
      </c>
      <c r="C148" s="49"/>
      <c r="D148" s="49"/>
      <c r="E148" s="49"/>
      <c r="F148" s="49"/>
      <c r="G148" s="49"/>
      <c r="H148" s="49"/>
      <c r="I148" s="49"/>
      <c r="J148" s="49" t="s">
        <v>91</v>
      </c>
      <c r="M148" s="49"/>
      <c r="N148" s="49"/>
      <c r="O148" s="49"/>
      <c r="P148" s="49"/>
      <c r="Q148" s="49"/>
      <c r="R148" s="49"/>
      <c r="S148" s="49"/>
      <c r="T148" s="49"/>
      <c r="U148" s="49"/>
      <c r="V148" s="49"/>
    </row>
    <row r="149" spans="1:26" ht="16.5" x14ac:dyDescent="0.25">
      <c r="B149" s="47"/>
    </row>
    <row r="150" spans="1:26" x14ac:dyDescent="0.25">
      <c r="B150" s="48" t="s">
        <v>92</v>
      </c>
    </row>
    <row r="151" spans="1:26" x14ac:dyDescent="0.25">
      <c r="B151" s="48">
        <v>78149</v>
      </c>
    </row>
    <row r="153" spans="1:26" x14ac:dyDescent="0.25">
      <c r="D153" s="1" t="s">
        <v>135</v>
      </c>
      <c r="F153" s="116">
        <f t="shared" ref="F153:S153" si="235">F133+F134+F135</f>
        <v>2056239.9000000001</v>
      </c>
      <c r="G153" s="116">
        <f t="shared" si="235"/>
        <v>1660030.7000000002</v>
      </c>
      <c r="H153" s="116">
        <f t="shared" si="235"/>
        <v>1660030.7000000002</v>
      </c>
      <c r="I153" s="116">
        <f t="shared" si="235"/>
        <v>1660030.7000000002</v>
      </c>
      <c r="J153" s="116">
        <f t="shared" si="235"/>
        <v>1660030.7000000002</v>
      </c>
      <c r="K153" s="116">
        <f t="shared" si="235"/>
        <v>1660030.7000000002</v>
      </c>
      <c r="L153" s="116">
        <f t="shared" si="235"/>
        <v>10356393.400000002</v>
      </c>
      <c r="M153" s="116">
        <f t="shared" si="235"/>
        <v>2016117</v>
      </c>
      <c r="N153" s="116">
        <f t="shared" si="235"/>
        <v>1736365.1</v>
      </c>
      <c r="O153" s="116">
        <f t="shared" si="235"/>
        <v>1863127.7999999998</v>
      </c>
      <c r="P153" s="116">
        <f t="shared" si="235"/>
        <v>1660030.7000000002</v>
      </c>
      <c r="Q153" s="116">
        <f t="shared" si="235"/>
        <v>1660030.7000000002</v>
      </c>
      <c r="R153" s="116">
        <f t="shared" si="235"/>
        <v>1660030.7000000002</v>
      </c>
      <c r="S153" s="116">
        <f t="shared" si="235"/>
        <v>10595702</v>
      </c>
      <c r="T153" s="116">
        <f>T133+T134+T135</f>
        <v>-40122.900000000081</v>
      </c>
      <c r="U153" s="65">
        <f t="shared" ref="U153:Z153" si="236">U133+U134+U135</f>
        <v>76334.399999999907</v>
      </c>
      <c r="V153" s="65">
        <f t="shared" si="236"/>
        <v>203097.09999999986</v>
      </c>
      <c r="W153" s="65">
        <f t="shared" si="236"/>
        <v>0</v>
      </c>
      <c r="X153" s="65">
        <f t="shared" si="236"/>
        <v>0</v>
      </c>
      <c r="Y153" s="65">
        <f t="shared" si="236"/>
        <v>0</v>
      </c>
      <c r="Z153" s="65">
        <f t="shared" si="236"/>
        <v>239308.59999999963</v>
      </c>
    </row>
    <row r="154" spans="1:26" x14ac:dyDescent="0.25"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x14ac:dyDescent="0.25">
      <c r="F155" s="66">
        <f>F153+G153+H153+I153+J153+K153</f>
        <v>10356393.400000002</v>
      </c>
      <c r="V155" s="33">
        <f>T153+U153+V153</f>
        <v>239308.59999999969</v>
      </c>
    </row>
    <row r="156" spans="1:26" x14ac:dyDescent="0.25">
      <c r="F156" s="66">
        <f>M153+N153+O153+I153+J153+K153</f>
        <v>10595702</v>
      </c>
    </row>
    <row r="157" spans="1:26" x14ac:dyDescent="0.25">
      <c r="F157" s="66">
        <f>F156-F155</f>
        <v>239308.59999999776</v>
      </c>
    </row>
    <row r="158" spans="1:26" x14ac:dyDescent="0.25">
      <c r="F158" s="67"/>
    </row>
  </sheetData>
  <mergeCells count="73">
    <mergeCell ref="A4:A5"/>
    <mergeCell ref="B4:B5"/>
    <mergeCell ref="C4:C5"/>
    <mergeCell ref="D4:D5"/>
    <mergeCell ref="F4:Z4"/>
    <mergeCell ref="A18:A19"/>
    <mergeCell ref="B18:B19"/>
    <mergeCell ref="C18:C19"/>
    <mergeCell ref="C7:D7"/>
    <mergeCell ref="A8:A11"/>
    <mergeCell ref="B8:B11"/>
    <mergeCell ref="C8:C11"/>
    <mergeCell ref="C12:D12"/>
    <mergeCell ref="A13:A16"/>
    <mergeCell ref="B13:B16"/>
    <mergeCell ref="C13:C16"/>
    <mergeCell ref="C17:D17"/>
    <mergeCell ref="A20:A21"/>
    <mergeCell ref="B20:B21"/>
    <mergeCell ref="C20:C21"/>
    <mergeCell ref="A22:A23"/>
    <mergeCell ref="B22:B23"/>
    <mergeCell ref="C22:C23"/>
    <mergeCell ref="A25:B28"/>
    <mergeCell ref="C25:D25"/>
    <mergeCell ref="C26:C28"/>
    <mergeCell ref="A29:A46"/>
    <mergeCell ref="B29:B46"/>
    <mergeCell ref="C29:D29"/>
    <mergeCell ref="C30:C33"/>
    <mergeCell ref="C34:C38"/>
    <mergeCell ref="C39:C42"/>
    <mergeCell ref="C43:C46"/>
    <mergeCell ref="A47:A52"/>
    <mergeCell ref="B47:B52"/>
    <mergeCell ref="C47:D47"/>
    <mergeCell ref="C55:C57"/>
    <mergeCell ref="A54:A57"/>
    <mergeCell ref="B54:B57"/>
    <mergeCell ref="C54:D54"/>
    <mergeCell ref="C66:C68"/>
    <mergeCell ref="C72:C74"/>
    <mergeCell ref="A65:A68"/>
    <mergeCell ref="B65:B68"/>
    <mergeCell ref="C65:D65"/>
    <mergeCell ref="B71:B76"/>
    <mergeCell ref="A71:A76"/>
    <mergeCell ref="C71:D71"/>
    <mergeCell ref="A84:A89"/>
    <mergeCell ref="B84:B89"/>
    <mergeCell ref="C84:D84"/>
    <mergeCell ref="C85:C87"/>
    <mergeCell ref="A99:A104"/>
    <mergeCell ref="B99:B104"/>
    <mergeCell ref="C99:D99"/>
    <mergeCell ref="C100:C101"/>
    <mergeCell ref="C102:C103"/>
    <mergeCell ref="C117:D117"/>
    <mergeCell ref="C118:C121"/>
    <mergeCell ref="C122:C125"/>
    <mergeCell ref="C126:C128"/>
    <mergeCell ref="C129:C131"/>
    <mergeCell ref="A106:A107"/>
    <mergeCell ref="B106:B107"/>
    <mergeCell ref="A112:A113"/>
    <mergeCell ref="B112:B113"/>
    <mergeCell ref="A117:B131"/>
    <mergeCell ref="A132:B146"/>
    <mergeCell ref="C132:D132"/>
    <mergeCell ref="C133:C136"/>
    <mergeCell ref="C137:C140"/>
    <mergeCell ref="C141:C143"/>
    <mergeCell ref="C144:C146"/>
  </mergeCells>
  <pageMargins left="0.15748031496062992" right="0" top="0" bottom="0" header="0.31496062992125984" footer="0.31496062992125984"/>
  <pageSetup paperSize="9" scale="69" fitToHeight="0" orientation="landscape" r:id="rId1"/>
  <rowBreaks count="4" manualBreakCount="4">
    <brk id="33" max="17" man="1"/>
    <brk id="60" max="17" man="1"/>
    <brk id="83" max="17" man="1"/>
    <brk id="116" max="17" man="1"/>
  </rowBreaks>
  <colBreaks count="2" manualBreakCount="2">
    <brk id="12" max="151" man="1"/>
    <brk id="19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ФЭО 2025 изменение 01  3год (2</vt:lpstr>
      <vt:lpstr>'ФЭО 2025 изменение 01  3год (2'!Заголовки_для_печати</vt:lpstr>
      <vt:lpstr>'ФЭО 2025 изменение 01  3год (2'!Область_печати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210224</cp:lastModifiedBy>
  <cp:lastPrinted>2025-03-03T09:52:09Z</cp:lastPrinted>
  <dcterms:created xsi:type="dcterms:W3CDTF">2024-08-21T13:28:58Z</dcterms:created>
  <dcterms:modified xsi:type="dcterms:W3CDTF">2025-03-07T08:38:41Z</dcterms:modified>
</cp:coreProperties>
</file>