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 ред.Н.В." sheetId="3" r:id="rId1"/>
  </sheets>
  <definedNames>
    <definedName name="_xlnm.Print_Area" localSheetId="0">'В ред.Н.В.'!$A$1:$AD$29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" i="3" l="1"/>
  <c r="Y3" i="3"/>
  <c r="Z3" i="3"/>
  <c r="AA3" i="3"/>
  <c r="AB3" i="3"/>
  <c r="AC3" i="3"/>
  <c r="AD3" i="3"/>
  <c r="X4" i="3"/>
  <c r="Y4" i="3"/>
  <c r="Z4" i="3"/>
  <c r="AA4" i="3"/>
  <c r="AB4" i="3"/>
  <c r="AC4" i="3"/>
  <c r="AD4" i="3"/>
  <c r="X5" i="3"/>
  <c r="Y5" i="3"/>
  <c r="Z5" i="3"/>
  <c r="AA5" i="3"/>
  <c r="AB5" i="3"/>
  <c r="AC5" i="3"/>
  <c r="AD5" i="3"/>
  <c r="X6" i="3"/>
  <c r="Y6" i="3"/>
  <c r="Z6" i="3"/>
  <c r="AA6" i="3"/>
  <c r="AB6" i="3"/>
  <c r="AC6" i="3"/>
  <c r="AD6" i="3"/>
  <c r="X7" i="3"/>
  <c r="Y7" i="3"/>
  <c r="Z7" i="3"/>
  <c r="AA7" i="3"/>
  <c r="AB7" i="3"/>
  <c r="AC7" i="3"/>
  <c r="AD7" i="3"/>
  <c r="X8" i="3"/>
  <c r="Y8" i="3"/>
  <c r="Z8" i="3"/>
  <c r="AA8" i="3"/>
  <c r="AB8" i="3"/>
  <c r="AC8" i="3"/>
  <c r="AD8" i="3"/>
  <c r="X9" i="3"/>
  <c r="Y9" i="3"/>
  <c r="Z9" i="3"/>
  <c r="AA9" i="3"/>
  <c r="AB9" i="3"/>
  <c r="AC9" i="3"/>
  <c r="AD9" i="3"/>
  <c r="X10" i="3"/>
  <c r="Y10" i="3"/>
  <c r="Z10" i="3"/>
  <c r="AA10" i="3"/>
  <c r="AB10" i="3"/>
  <c r="AC10" i="3"/>
  <c r="AD10" i="3"/>
  <c r="X11" i="3"/>
  <c r="Y11" i="3"/>
  <c r="Z11" i="3"/>
  <c r="AA11" i="3"/>
  <c r="AB11" i="3"/>
  <c r="AC11" i="3"/>
  <c r="AD11" i="3"/>
  <c r="X12" i="3"/>
  <c r="Y12" i="3"/>
  <c r="Z12" i="3"/>
  <c r="AA12" i="3"/>
  <c r="AB12" i="3"/>
  <c r="AC12" i="3"/>
  <c r="AD12" i="3"/>
  <c r="X13" i="3"/>
  <c r="Y13" i="3"/>
  <c r="Z13" i="3"/>
  <c r="AA13" i="3"/>
  <c r="AB13" i="3"/>
  <c r="AC13" i="3"/>
  <c r="AD13" i="3"/>
  <c r="X14" i="3"/>
  <c r="Y14" i="3"/>
  <c r="Z14" i="3"/>
  <c r="AA14" i="3"/>
  <c r="AB14" i="3"/>
  <c r="AC14" i="3"/>
  <c r="AD14" i="3"/>
  <c r="X15" i="3"/>
  <c r="Y15" i="3"/>
  <c r="Z15" i="3"/>
  <c r="AA15" i="3"/>
  <c r="AB15" i="3"/>
  <c r="AC15" i="3"/>
  <c r="AD15" i="3"/>
  <c r="X16" i="3"/>
  <c r="Y16" i="3"/>
  <c r="Z16" i="3"/>
  <c r="AA16" i="3"/>
  <c r="AB16" i="3"/>
  <c r="AC16" i="3"/>
  <c r="AD16" i="3"/>
  <c r="X17" i="3"/>
  <c r="Y17" i="3"/>
  <c r="Z17" i="3"/>
  <c r="AA17" i="3"/>
  <c r="AB17" i="3"/>
  <c r="AC17" i="3"/>
  <c r="AD17" i="3"/>
  <c r="X18" i="3"/>
  <c r="Y18" i="3"/>
  <c r="Z18" i="3"/>
  <c r="AA18" i="3"/>
  <c r="AB18" i="3"/>
  <c r="AC18" i="3"/>
  <c r="AD18" i="3"/>
  <c r="X19" i="3"/>
  <c r="Y19" i="3"/>
  <c r="Z19" i="3"/>
  <c r="AA19" i="3"/>
  <c r="AB19" i="3"/>
  <c r="AC19" i="3"/>
  <c r="AD19" i="3"/>
  <c r="X20" i="3"/>
  <c r="Y20" i="3"/>
  <c r="Z20" i="3"/>
  <c r="AA20" i="3"/>
  <c r="AB20" i="3"/>
  <c r="AC20" i="3"/>
  <c r="AD20" i="3"/>
  <c r="X21" i="3"/>
  <c r="Y21" i="3"/>
  <c r="Z21" i="3"/>
  <c r="AA21" i="3"/>
  <c r="AB21" i="3"/>
  <c r="AC21" i="3"/>
  <c r="AD21" i="3"/>
  <c r="X22" i="3"/>
  <c r="Y22" i="3"/>
  <c r="Z22" i="3"/>
  <c r="AA22" i="3"/>
  <c r="AB22" i="3"/>
  <c r="AC22" i="3"/>
  <c r="AD22" i="3"/>
  <c r="X23" i="3"/>
  <c r="Y23" i="3"/>
  <c r="Z23" i="3"/>
  <c r="AA23" i="3"/>
  <c r="AB23" i="3"/>
  <c r="AC23" i="3"/>
  <c r="AD23" i="3"/>
  <c r="X24" i="3"/>
  <c r="Y24" i="3"/>
  <c r="Z24" i="3"/>
  <c r="AA24" i="3"/>
  <c r="AB24" i="3"/>
  <c r="AC24" i="3"/>
  <c r="AD24" i="3"/>
  <c r="X25" i="3"/>
  <c r="Y25" i="3"/>
  <c r="Z25" i="3"/>
  <c r="AA25" i="3"/>
  <c r="AB25" i="3"/>
  <c r="AC25" i="3"/>
  <c r="AD25" i="3"/>
  <c r="X26" i="3"/>
  <c r="Y26" i="3"/>
  <c r="Z26" i="3"/>
  <c r="AA26" i="3"/>
  <c r="AB26" i="3"/>
  <c r="AC26" i="3"/>
  <c r="AD26" i="3"/>
  <c r="X27" i="3"/>
  <c r="Y27" i="3"/>
  <c r="Z27" i="3"/>
  <c r="AA27" i="3"/>
  <c r="AB27" i="3"/>
  <c r="AC27" i="3"/>
  <c r="AD27" i="3"/>
  <c r="X28" i="3"/>
  <c r="Y28" i="3"/>
  <c r="Z28" i="3"/>
  <c r="AA28" i="3"/>
  <c r="AB28" i="3"/>
  <c r="AC28" i="3"/>
  <c r="AD28" i="3"/>
  <c r="X29" i="3"/>
  <c r="Y29" i="3"/>
  <c r="Z29" i="3"/>
  <c r="AA29" i="3"/>
  <c r="AB29" i="3"/>
  <c r="AC29" i="3"/>
  <c r="AD29" i="3"/>
  <c r="O20" i="3"/>
  <c r="P20" i="3" s="1"/>
  <c r="Q20" i="3"/>
  <c r="Q18" i="3"/>
  <c r="Q17" i="3"/>
  <c r="Q9" i="3"/>
  <c r="R9" i="3"/>
  <c r="S9" i="3"/>
  <c r="T9" i="3"/>
  <c r="U9" i="3"/>
  <c r="V9" i="3"/>
  <c r="W9" i="3"/>
  <c r="W7" i="3" s="1"/>
  <c r="Q8" i="3"/>
  <c r="R8" i="3"/>
  <c r="S8" i="3"/>
  <c r="T8" i="3"/>
  <c r="U8" i="3"/>
  <c r="V8" i="3"/>
  <c r="W8" i="3"/>
  <c r="W4" i="3"/>
  <c r="Q7" i="3"/>
  <c r="W10" i="3"/>
  <c r="Q6" i="3"/>
  <c r="R6" i="3"/>
  <c r="S6" i="3"/>
  <c r="T6" i="3"/>
  <c r="U6" i="3"/>
  <c r="V6" i="3"/>
  <c r="Q5" i="3"/>
  <c r="R5" i="3"/>
  <c r="S5" i="3"/>
  <c r="T5" i="3"/>
  <c r="U5" i="3"/>
  <c r="V5" i="3"/>
  <c r="Q4" i="3"/>
  <c r="V3" i="3" l="1"/>
  <c r="S3" i="3"/>
  <c r="U3" i="3"/>
  <c r="R3" i="3"/>
  <c r="T3" i="3"/>
  <c r="Q3" i="3"/>
  <c r="R25" i="3"/>
  <c r="S25" i="3"/>
  <c r="Q25" i="3"/>
  <c r="Q24" i="3"/>
  <c r="P12" i="3"/>
  <c r="W12" i="3"/>
  <c r="Q22" i="3" l="1"/>
  <c r="P29" i="3"/>
  <c r="O28" i="3"/>
  <c r="N28" i="3"/>
  <c r="M28" i="3"/>
  <c r="L28" i="3"/>
  <c r="K28" i="3"/>
  <c r="J28" i="3"/>
  <c r="P28" i="3" s="1"/>
  <c r="O27" i="3"/>
  <c r="N27" i="3"/>
  <c r="N18" i="3" s="1"/>
  <c r="M27" i="3"/>
  <c r="P27" i="3" s="1"/>
  <c r="O26" i="3"/>
  <c r="O17" i="3" s="1"/>
  <c r="O4" i="3" s="1"/>
  <c r="N26" i="3"/>
  <c r="M26" i="3"/>
  <c r="P25" i="3"/>
  <c r="P24" i="3"/>
  <c r="O23" i="3"/>
  <c r="N23" i="3"/>
  <c r="M23" i="3"/>
  <c r="M19" i="3" s="1"/>
  <c r="L23" i="3"/>
  <c r="L19" i="3" s="1"/>
  <c r="L6" i="3" s="1"/>
  <c r="K23" i="3"/>
  <c r="J23" i="3"/>
  <c r="O22" i="3"/>
  <c r="N22" i="3"/>
  <c r="N19" i="3" s="1"/>
  <c r="M22" i="3"/>
  <c r="L22" i="3"/>
  <c r="K22" i="3"/>
  <c r="J22" i="3"/>
  <c r="P21" i="3"/>
  <c r="M20" i="3"/>
  <c r="M16" i="3" s="1"/>
  <c r="O18" i="3"/>
  <c r="O5" i="3" s="1"/>
  <c r="L18" i="3"/>
  <c r="K18" i="3"/>
  <c r="J18" i="3"/>
  <c r="N17" i="3"/>
  <c r="L17" i="3"/>
  <c r="L4" i="3" s="1"/>
  <c r="K17" i="3"/>
  <c r="K4" i="3" s="1"/>
  <c r="J17" i="3"/>
  <c r="P15" i="3"/>
  <c r="P14" i="3"/>
  <c r="P13" i="3"/>
  <c r="P11" i="3"/>
  <c r="P10" i="3"/>
  <c r="P8" i="3" s="1"/>
  <c r="O9" i="3"/>
  <c r="N9" i="3"/>
  <c r="M9" i="3"/>
  <c r="L9" i="3"/>
  <c r="K9" i="3"/>
  <c r="J9" i="3"/>
  <c r="O8" i="3"/>
  <c r="N8" i="3"/>
  <c r="M8" i="3"/>
  <c r="L8" i="3"/>
  <c r="L7" i="3" s="1"/>
  <c r="K8" i="3"/>
  <c r="K5" i="3" s="1"/>
  <c r="J8" i="3"/>
  <c r="J5" i="3" s="1"/>
  <c r="N4" i="3"/>
  <c r="J4" i="3"/>
  <c r="N5" i="3" l="1"/>
  <c r="L20" i="3"/>
  <c r="L16" i="3" s="1"/>
  <c r="M6" i="3"/>
  <c r="P22" i="3"/>
  <c r="K7" i="3"/>
  <c r="O7" i="3"/>
  <c r="N20" i="3"/>
  <c r="N16" i="3" s="1"/>
  <c r="P23" i="3"/>
  <c r="P19" i="3" s="1"/>
  <c r="P26" i="3"/>
  <c r="P9" i="3"/>
  <c r="J20" i="3"/>
  <c r="J16" i="3" s="1"/>
  <c r="K19" i="3"/>
  <c r="K6" i="3" s="1"/>
  <c r="O19" i="3"/>
  <c r="O6" i="3" s="1"/>
  <c r="O3" i="3" s="1"/>
  <c r="K3" i="3"/>
  <c r="N6" i="3"/>
  <c r="N3" i="3"/>
  <c r="M7" i="3"/>
  <c r="M18" i="3"/>
  <c r="M5" i="3" s="1"/>
  <c r="J19" i="3"/>
  <c r="J6" i="3" s="1"/>
  <c r="J3" i="3" s="1"/>
  <c r="K20" i="3"/>
  <c r="K16" i="3" s="1"/>
  <c r="O16" i="3"/>
  <c r="L5" i="3"/>
  <c r="L3" i="3" s="1"/>
  <c r="J7" i="3"/>
  <c r="N7" i="3"/>
  <c r="M17" i="3"/>
  <c r="M4" i="3" s="1"/>
  <c r="V19" i="3"/>
  <c r="R23" i="3"/>
  <c r="S23" i="3"/>
  <c r="T23" i="3"/>
  <c r="U23" i="3"/>
  <c r="V23" i="3"/>
  <c r="Q23" i="3"/>
  <c r="Q19" i="3" s="1"/>
  <c r="S22" i="3"/>
  <c r="S19" i="3" s="1"/>
  <c r="T22" i="3"/>
  <c r="T19" i="3" s="1"/>
  <c r="U22" i="3"/>
  <c r="U19" i="3" s="1"/>
  <c r="V22" i="3"/>
  <c r="R22" i="3"/>
  <c r="R19" i="3" s="1"/>
  <c r="P18" i="3" l="1"/>
  <c r="P5" i="3" s="1"/>
  <c r="P16" i="3"/>
  <c r="P6" i="3"/>
  <c r="P7" i="3"/>
  <c r="V7" i="3"/>
  <c r="R7" i="3"/>
  <c r="P17" i="3"/>
  <c r="P4" i="3" s="1"/>
  <c r="P3" i="3"/>
  <c r="M3" i="3"/>
  <c r="U7" i="3"/>
  <c r="T7" i="3"/>
  <c r="S7" i="3"/>
  <c r="W13" i="3" l="1"/>
  <c r="Q16" i="3" l="1"/>
  <c r="R17" i="3"/>
  <c r="R4" i="3" s="1"/>
  <c r="W29" i="3" l="1"/>
  <c r="W21" i="3"/>
  <c r="W23" i="3"/>
  <c r="W24" i="3"/>
  <c r="W11" i="3"/>
  <c r="W14" i="3"/>
  <c r="W15" i="3"/>
  <c r="T28" i="3"/>
  <c r="U28" i="3"/>
  <c r="V28" i="3"/>
  <c r="W22" i="3" l="1"/>
  <c r="W19" i="3" s="1"/>
  <c r="R28" i="3" l="1"/>
  <c r="S28" i="3" l="1"/>
  <c r="Q28" i="3"/>
  <c r="W28" i="3" l="1"/>
  <c r="W6" i="3" s="1"/>
  <c r="T20" i="3" l="1"/>
  <c r="V27" i="3"/>
  <c r="U20" i="3"/>
  <c r="V26" i="3"/>
  <c r="V20" i="3"/>
  <c r="T26" i="3"/>
  <c r="T27" i="3"/>
  <c r="U26" i="3"/>
  <c r="U27" i="3"/>
  <c r="V18" i="3" l="1"/>
  <c r="T17" i="3"/>
  <c r="T4" i="3" s="1"/>
  <c r="U16" i="3"/>
  <c r="V17" i="3"/>
  <c r="V4" i="3" s="1"/>
  <c r="U17" i="3"/>
  <c r="U4" i="3" s="1"/>
  <c r="T18" i="3"/>
  <c r="U18" i="3"/>
  <c r="T16" i="3"/>
  <c r="V16" i="3"/>
  <c r="W26" i="3"/>
  <c r="S17" i="3"/>
  <c r="S4" i="3" s="1"/>
  <c r="W17" i="3" l="1"/>
  <c r="S18" i="3"/>
  <c r="S20" i="3"/>
  <c r="S16" i="3" l="1"/>
  <c r="W25" i="3" l="1"/>
  <c r="R20" i="3"/>
  <c r="R18" i="3"/>
  <c r="R16" i="3" l="1"/>
  <c r="W27" i="3"/>
  <c r="W16" i="3"/>
  <c r="W20" i="3"/>
  <c r="W18" i="3"/>
  <c r="W5" i="3" s="1"/>
  <c r="W3" i="3" s="1"/>
</calcChain>
</file>

<file path=xl/sharedStrings.xml><?xml version="1.0" encoding="utf-8"?>
<sst xmlns="http://schemas.openxmlformats.org/spreadsheetml/2006/main" count="133" uniqueCount="50">
  <si>
    <t>Направление расходов</t>
  </si>
  <si>
    <t>00</t>
  </si>
  <si>
    <t>0</t>
  </si>
  <si>
    <t>00000</t>
  </si>
  <si>
    <t>01</t>
  </si>
  <si>
    <t>02</t>
  </si>
  <si>
    <t>03</t>
  </si>
  <si>
    <t>Наименование</t>
  </si>
  <si>
    <t>00990</t>
  </si>
  <si>
    <t>4</t>
  </si>
  <si>
    <t>10</t>
  </si>
  <si>
    <t>Софинансирование расходов на  мероприятия по адаптации социально значимых учреждений к потребностям маломобильных групп населения</t>
  </si>
  <si>
    <t>W1070</t>
  </si>
  <si>
    <t>Доплаты к пенсиям муниципальных служащих</t>
  </si>
  <si>
    <t xml:space="preserve">Ежегодные разовые выплаты </t>
  </si>
  <si>
    <t xml:space="preserve">Предоставление субсидий юридическим лицам </t>
  </si>
  <si>
    <t>W1790</t>
  </si>
  <si>
    <t>Код программы</t>
  </si>
  <si>
    <t>Код типа структурного элемента</t>
  </si>
  <si>
    <t>КПМ</t>
  </si>
  <si>
    <t>Комплекс процессных мероприятий  "Создание безбарьерной среды для инвалидов и других маломобильных групп населения на территории МО "Город Великие Луки"</t>
  </si>
  <si>
    <t>Комплекс процессных мероприятий "Социальная поддержка отдельных категорий граждан"</t>
  </si>
  <si>
    <t>Реализация отдельных мероприятий (результатов) в рамках комплекса процессных мероприятий</t>
  </si>
  <si>
    <t>раздел/подраздел</t>
  </si>
  <si>
    <t>вид расхода</t>
  </si>
  <si>
    <t>Муниципальная программа "Реализация системы мер адресной социальной  поддержки отдельных категорий граждан, формирование благоприятной социальной среды в в муниципальном образовании "Город Великие Луки"</t>
  </si>
  <si>
    <t>41070</t>
  </si>
  <si>
    <t>Субсидии на проведение мероприятий по созданию в образовательных организациях, центрах психолого-педагогической, медицинской и социальной помощи универсальной безбарьерной среды для инклюзивного и качественного образования детей-инвалидов</t>
  </si>
  <si>
    <t>41790</t>
  </si>
  <si>
    <t>Софинансирование расходов на проведение мероприятий по созданию в образовательных организациях, центрах психолого-педагогической, медицинской и социальной помощи универсальной безбарьерной среды для инклюзивного и качественного образования детей-инвалидов</t>
  </si>
  <si>
    <t>Мероприятия по адаптации социально значимых учреждений к потребностям маломобильных групп населения</t>
  </si>
  <si>
    <t>A0820</t>
  </si>
  <si>
    <t>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</si>
  <si>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</si>
  <si>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по договорам найма специализированных жилых помещений</t>
  </si>
  <si>
    <t>ИТОГО</t>
  </si>
  <si>
    <t>бюджет</t>
  </si>
  <si>
    <t>областной бюджет</t>
  </si>
  <si>
    <t>федеральный бюджет</t>
  </si>
  <si>
    <t>№</t>
  </si>
  <si>
    <t>Комплекс процессных мероприятий  "Поддержка некоммерческих организаций, реализующих на территории города Великие Луки социальные проекты, проекты, содействующие развитию гражданского общества, волонтерского движения"</t>
  </si>
  <si>
    <t>1001</t>
  </si>
  <si>
    <t>1003</t>
  </si>
  <si>
    <t>0702</t>
  </si>
  <si>
    <t>1004</t>
  </si>
  <si>
    <t>1006</t>
  </si>
  <si>
    <t>Новая редакция</t>
  </si>
  <si>
    <t>Действующая редакция</t>
  </si>
  <si>
    <t>городской бюджет</t>
  </si>
  <si>
    <t>Предоставление субсидий юридическим лицам  (бани)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</si>
</sst>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wrapText="1"/>
    </xf>
    <xf numFmtId="49" fontId="3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justify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justify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justify" vertical="center" wrapText="1"/>
    </xf>
    <xf numFmtId="49" fontId="4" fillId="2" borderId="19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justify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28" xfId="0" applyNumberFormat="1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30" xfId="0" applyNumberFormat="1" applyFont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164" fontId="4" fillId="3" borderId="14" xfId="0" applyNumberFormat="1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164" fontId="4" fillId="0" borderId="31" xfId="0" applyNumberFormat="1" applyFont="1" applyFill="1" applyBorder="1" applyAlignment="1">
      <alignment horizontal="center" vertical="center" wrapText="1"/>
    </xf>
    <xf numFmtId="164" fontId="3" fillId="0" borderId="31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2" fillId="0" borderId="3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3" borderId="0" xfId="0" applyNumberFormat="1" applyFont="1" applyFill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49" fontId="4" fillId="3" borderId="19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4" fillId="3" borderId="20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5"/>
  <sheetViews>
    <sheetView tabSelected="1" view="pageBreakPreview" zoomScale="90" zoomScaleNormal="90" zoomScaleSheetLayoutView="90" workbookViewId="0">
      <pane xSplit="8" ySplit="2" topLeftCell="P3" activePane="bottomRight" state="frozen"/>
      <selection pane="topRight" activeCell="I1" sqref="I1"/>
      <selection pane="bottomLeft" activeCell="A3" sqref="A3"/>
      <selection pane="bottomRight" activeCell="U25" sqref="U25"/>
    </sheetView>
  </sheetViews>
  <sheetFormatPr defaultColWidth="9.140625" defaultRowHeight="15.75" x14ac:dyDescent="0.25"/>
  <cols>
    <col min="1" max="1" width="10.28515625" style="11" hidden="1" customWidth="1"/>
    <col min="2" max="2" width="84" style="3" customWidth="1"/>
    <col min="3" max="3" width="9.5703125" style="11" hidden="1" customWidth="1"/>
    <col min="4" max="4" width="11.85546875" style="2" hidden="1" customWidth="1"/>
    <col min="5" max="5" width="10.140625" style="2" hidden="1" customWidth="1"/>
    <col min="6" max="6" width="9.5703125" style="2" hidden="1" customWidth="1"/>
    <col min="7" max="7" width="12.7109375" style="2" hidden="1" customWidth="1"/>
    <col min="8" max="8" width="11.42578125" style="2" hidden="1" customWidth="1"/>
    <col min="9" max="9" width="16.140625" style="2" customWidth="1"/>
    <col min="10" max="16" width="11.140625" style="2" customWidth="1"/>
    <col min="17" max="22" width="11.140625" style="1" customWidth="1"/>
    <col min="23" max="23" width="11.140625" style="4" customWidth="1"/>
    <col min="24" max="30" width="11.140625" style="1" customWidth="1"/>
    <col min="31" max="16384" width="9.140625" style="1"/>
  </cols>
  <sheetData>
    <row r="1" spans="1:31" ht="15.75" customHeight="1" x14ac:dyDescent="0.25">
      <c r="J1" s="103" t="s">
        <v>47</v>
      </c>
      <c r="K1" s="104"/>
      <c r="L1" s="104"/>
      <c r="M1" s="104"/>
      <c r="N1" s="104"/>
      <c r="O1" s="104"/>
      <c r="P1" s="105"/>
      <c r="Q1" s="106" t="s">
        <v>46</v>
      </c>
      <c r="R1" s="104"/>
      <c r="S1" s="104"/>
      <c r="T1" s="104"/>
      <c r="U1" s="104"/>
      <c r="V1" s="104"/>
      <c r="W1" s="107"/>
      <c r="X1" s="103" t="s">
        <v>46</v>
      </c>
      <c r="Y1" s="104"/>
      <c r="Z1" s="104"/>
      <c r="AA1" s="104"/>
      <c r="AB1" s="104"/>
      <c r="AC1" s="104"/>
      <c r="AD1" s="105"/>
    </row>
    <row r="2" spans="1:31" ht="63.75" thickBot="1" x14ac:dyDescent="0.3">
      <c r="A2" s="25" t="s">
        <v>39</v>
      </c>
      <c r="B2" s="28" t="s">
        <v>7</v>
      </c>
      <c r="C2" s="25" t="s">
        <v>23</v>
      </c>
      <c r="D2" s="24" t="s">
        <v>17</v>
      </c>
      <c r="E2" s="24" t="s">
        <v>18</v>
      </c>
      <c r="F2" s="24" t="s">
        <v>19</v>
      </c>
      <c r="G2" s="24" t="s">
        <v>0</v>
      </c>
      <c r="H2" s="26" t="s">
        <v>24</v>
      </c>
      <c r="I2" s="18" t="s">
        <v>36</v>
      </c>
      <c r="J2" s="65">
        <v>2025</v>
      </c>
      <c r="K2" s="59">
        <v>2026</v>
      </c>
      <c r="L2" s="59">
        <v>2027</v>
      </c>
      <c r="M2" s="59">
        <v>2028</v>
      </c>
      <c r="N2" s="59">
        <v>2029</v>
      </c>
      <c r="O2" s="59">
        <v>2030</v>
      </c>
      <c r="P2" s="68" t="s">
        <v>35</v>
      </c>
      <c r="Q2" s="67">
        <v>2025</v>
      </c>
      <c r="R2" s="59">
        <v>2026</v>
      </c>
      <c r="S2" s="59">
        <v>2027</v>
      </c>
      <c r="T2" s="59">
        <v>2028</v>
      </c>
      <c r="U2" s="59">
        <v>2029</v>
      </c>
      <c r="V2" s="59">
        <v>2030</v>
      </c>
      <c r="W2" s="15" t="s">
        <v>35</v>
      </c>
      <c r="X2" s="65">
        <v>2025</v>
      </c>
      <c r="Y2" s="59">
        <v>2026</v>
      </c>
      <c r="Z2" s="59">
        <v>2027</v>
      </c>
      <c r="AA2" s="59">
        <v>2028</v>
      </c>
      <c r="AB2" s="59">
        <v>2029</v>
      </c>
      <c r="AC2" s="59">
        <v>2030</v>
      </c>
      <c r="AD2" s="66" t="s">
        <v>35</v>
      </c>
    </row>
    <row r="3" spans="1:31" s="88" customFormat="1" x14ac:dyDescent="0.25">
      <c r="A3" s="129"/>
      <c r="B3" s="114" t="s">
        <v>25</v>
      </c>
      <c r="C3" s="117"/>
      <c r="D3" s="117" t="s">
        <v>10</v>
      </c>
      <c r="E3" s="117" t="s">
        <v>2</v>
      </c>
      <c r="F3" s="117" t="s">
        <v>1</v>
      </c>
      <c r="G3" s="117" t="s">
        <v>3</v>
      </c>
      <c r="H3" s="120"/>
      <c r="I3" s="85" t="s">
        <v>35</v>
      </c>
      <c r="J3" s="86">
        <f t="shared" ref="J3:P3" si="0">J4+J5+J6</f>
        <v>85845.000000000015</v>
      </c>
      <c r="K3" s="86">
        <f t="shared" si="0"/>
        <v>83272.700000000012</v>
      </c>
      <c r="L3" s="86">
        <f t="shared" si="0"/>
        <v>83272.800000000003</v>
      </c>
      <c r="M3" s="86">
        <f t="shared" si="0"/>
        <v>74006.8</v>
      </c>
      <c r="N3" s="86">
        <f t="shared" si="0"/>
        <v>74006.8</v>
      </c>
      <c r="O3" s="86">
        <f t="shared" si="0"/>
        <v>74006.8</v>
      </c>
      <c r="P3" s="86">
        <f t="shared" si="0"/>
        <v>474410.9</v>
      </c>
      <c r="Q3" s="86">
        <f t="shared" ref="Q3:V3" si="1">Q4+Q5+Q6</f>
        <v>86043.6</v>
      </c>
      <c r="R3" s="86">
        <f t="shared" si="1"/>
        <v>82961.500000000015</v>
      </c>
      <c r="S3" s="86">
        <f t="shared" si="1"/>
        <v>83272.800000000003</v>
      </c>
      <c r="T3" s="86">
        <f t="shared" si="1"/>
        <v>74006.8</v>
      </c>
      <c r="U3" s="86">
        <f t="shared" si="1"/>
        <v>74006.8</v>
      </c>
      <c r="V3" s="86">
        <f t="shared" si="1"/>
        <v>74006.8</v>
      </c>
      <c r="W3" s="86">
        <f>W4+W5+W6</f>
        <v>474298.29999999993</v>
      </c>
      <c r="X3" s="91">
        <f t="shared" ref="X3:X29" si="2">Q3-J3</f>
        <v>198.59999999999127</v>
      </c>
      <c r="Y3" s="87">
        <f t="shared" ref="Y3:Y29" si="3">R3-K3</f>
        <v>-311.19999999999709</v>
      </c>
      <c r="Z3" s="87">
        <f t="shared" ref="Z3:Z29" si="4">S3-L3</f>
        <v>0</v>
      </c>
      <c r="AA3" s="93">
        <f t="shared" ref="AA3:AA29" si="5">T3-M3</f>
        <v>0</v>
      </c>
      <c r="AB3" s="86">
        <f t="shared" ref="AB3:AB29" si="6">U3-N3</f>
        <v>0</v>
      </c>
      <c r="AC3" s="86">
        <f t="shared" ref="AC3:AC29" si="7">V3-O3</f>
        <v>0</v>
      </c>
      <c r="AD3" s="86">
        <f t="shared" ref="AD3:AD29" si="8">W3-P3</f>
        <v>-112.60000000009313</v>
      </c>
      <c r="AE3" s="102"/>
    </row>
    <row r="4" spans="1:31" s="88" customFormat="1" ht="31.5" x14ac:dyDescent="0.25">
      <c r="A4" s="130"/>
      <c r="B4" s="115"/>
      <c r="C4" s="118"/>
      <c r="D4" s="118"/>
      <c r="E4" s="118"/>
      <c r="F4" s="118"/>
      <c r="G4" s="118"/>
      <c r="H4" s="121"/>
      <c r="I4" s="89" t="s">
        <v>38</v>
      </c>
      <c r="J4" s="91">
        <f t="shared" ref="J4:P4" si="9">J17</f>
        <v>11516.8</v>
      </c>
      <c r="K4" s="87">
        <f t="shared" si="9"/>
        <v>11516.8</v>
      </c>
      <c r="L4" s="87">
        <f t="shared" si="9"/>
        <v>11516.9</v>
      </c>
      <c r="M4" s="87">
        <f t="shared" si="9"/>
        <v>0</v>
      </c>
      <c r="N4" s="87">
        <f t="shared" si="9"/>
        <v>0</v>
      </c>
      <c r="O4" s="87">
        <f t="shared" si="9"/>
        <v>0</v>
      </c>
      <c r="P4" s="93">
        <f t="shared" si="9"/>
        <v>34550.5</v>
      </c>
      <c r="Q4" s="91">
        <f>Q17</f>
        <v>11501.6</v>
      </c>
      <c r="R4" s="87">
        <f t="shared" ref="R4:V4" si="10">R17</f>
        <v>11465.5</v>
      </c>
      <c r="S4" s="87">
        <f t="shared" si="10"/>
        <v>11516.9</v>
      </c>
      <c r="T4" s="87">
        <f t="shared" si="10"/>
        <v>0</v>
      </c>
      <c r="U4" s="87">
        <f t="shared" si="10"/>
        <v>0</v>
      </c>
      <c r="V4" s="87">
        <f t="shared" si="10"/>
        <v>0</v>
      </c>
      <c r="W4" s="93">
        <f>W17</f>
        <v>34484</v>
      </c>
      <c r="X4" s="91">
        <f t="shared" si="2"/>
        <v>-15.199999999998909</v>
      </c>
      <c r="Y4" s="87">
        <f t="shared" si="3"/>
        <v>-51.299999999999272</v>
      </c>
      <c r="Z4" s="87">
        <f t="shared" si="4"/>
        <v>0</v>
      </c>
      <c r="AA4" s="87">
        <f t="shared" si="5"/>
        <v>0</v>
      </c>
      <c r="AB4" s="87">
        <f t="shared" si="6"/>
        <v>0</v>
      </c>
      <c r="AC4" s="87">
        <f t="shared" si="7"/>
        <v>0</v>
      </c>
      <c r="AD4" s="93">
        <f t="shared" si="8"/>
        <v>-66.5</v>
      </c>
    </row>
    <row r="5" spans="1:31" s="88" customFormat="1" ht="31.5" x14ac:dyDescent="0.25">
      <c r="A5" s="130"/>
      <c r="B5" s="115"/>
      <c r="C5" s="118"/>
      <c r="D5" s="118"/>
      <c r="E5" s="118"/>
      <c r="F5" s="118"/>
      <c r="G5" s="118"/>
      <c r="H5" s="121"/>
      <c r="I5" s="89" t="s">
        <v>37</v>
      </c>
      <c r="J5" s="91">
        <f t="shared" ref="J5:W5" si="11">J8+J18</f>
        <v>59672.100000000006</v>
      </c>
      <c r="K5" s="87">
        <f t="shared" si="11"/>
        <v>58598.100000000006</v>
      </c>
      <c r="L5" s="87">
        <f t="shared" si="11"/>
        <v>58598.100000000006</v>
      </c>
      <c r="M5" s="87">
        <f t="shared" si="11"/>
        <v>60849</v>
      </c>
      <c r="N5" s="87">
        <f t="shared" si="11"/>
        <v>60849</v>
      </c>
      <c r="O5" s="87">
        <f t="shared" si="11"/>
        <v>60849</v>
      </c>
      <c r="P5" s="93">
        <f t="shared" si="11"/>
        <v>359415.30000000005</v>
      </c>
      <c r="Q5" s="91">
        <f t="shared" ref="Q5:V5" si="12">Q8+Q18</f>
        <v>59301.899999999994</v>
      </c>
      <c r="R5" s="87">
        <f t="shared" si="12"/>
        <v>58338.200000000004</v>
      </c>
      <c r="S5" s="87">
        <f t="shared" si="12"/>
        <v>58598.100000000006</v>
      </c>
      <c r="T5" s="87">
        <f t="shared" si="12"/>
        <v>60849</v>
      </c>
      <c r="U5" s="87">
        <f t="shared" si="12"/>
        <v>60849</v>
      </c>
      <c r="V5" s="87">
        <f t="shared" si="12"/>
        <v>60849</v>
      </c>
      <c r="W5" s="93">
        <f t="shared" si="11"/>
        <v>358785.19999999995</v>
      </c>
      <c r="X5" s="91">
        <f t="shared" si="2"/>
        <v>-370.20000000001164</v>
      </c>
      <c r="Y5" s="87">
        <f t="shared" si="3"/>
        <v>-259.90000000000146</v>
      </c>
      <c r="Z5" s="87">
        <f t="shared" si="4"/>
        <v>0</v>
      </c>
      <c r="AA5" s="87">
        <f t="shared" si="5"/>
        <v>0</v>
      </c>
      <c r="AB5" s="87">
        <f t="shared" si="6"/>
        <v>0</v>
      </c>
      <c r="AC5" s="87">
        <f t="shared" si="7"/>
        <v>0</v>
      </c>
      <c r="AD5" s="93">
        <f t="shared" si="8"/>
        <v>-630.10000000009313</v>
      </c>
    </row>
    <row r="6" spans="1:31" s="88" customFormat="1" ht="32.25" thickBot="1" x14ac:dyDescent="0.3">
      <c r="A6" s="131"/>
      <c r="B6" s="116"/>
      <c r="C6" s="119"/>
      <c r="D6" s="119"/>
      <c r="E6" s="119"/>
      <c r="F6" s="119"/>
      <c r="G6" s="119"/>
      <c r="H6" s="122"/>
      <c r="I6" s="90" t="s">
        <v>48</v>
      </c>
      <c r="J6" s="91">
        <f t="shared" ref="J6:W6" si="13">J9+J19+J28</f>
        <v>14656.1</v>
      </c>
      <c r="K6" s="87">
        <f t="shared" si="13"/>
        <v>13157.8</v>
      </c>
      <c r="L6" s="87">
        <f t="shared" si="13"/>
        <v>13157.8</v>
      </c>
      <c r="M6" s="87">
        <f t="shared" si="13"/>
        <v>13157.8</v>
      </c>
      <c r="N6" s="87">
        <f t="shared" si="13"/>
        <v>13157.8</v>
      </c>
      <c r="O6" s="87">
        <f t="shared" si="13"/>
        <v>13157.8</v>
      </c>
      <c r="P6" s="93">
        <f t="shared" si="13"/>
        <v>80445.100000000006</v>
      </c>
      <c r="Q6" s="91">
        <f t="shared" ref="Q6:V6" si="14">Q9+Q19+Q28</f>
        <v>15240.1</v>
      </c>
      <c r="R6" s="87">
        <f t="shared" si="14"/>
        <v>13157.8</v>
      </c>
      <c r="S6" s="87">
        <f t="shared" si="14"/>
        <v>13157.8</v>
      </c>
      <c r="T6" s="87">
        <f t="shared" si="14"/>
        <v>13157.8</v>
      </c>
      <c r="U6" s="87">
        <f t="shared" si="14"/>
        <v>13157.8</v>
      </c>
      <c r="V6" s="87">
        <f t="shared" si="14"/>
        <v>13157.8</v>
      </c>
      <c r="W6" s="93">
        <f t="shared" si="13"/>
        <v>81029.100000000006</v>
      </c>
      <c r="X6" s="91">
        <f t="shared" si="2"/>
        <v>584</v>
      </c>
      <c r="Y6" s="87">
        <f t="shared" si="3"/>
        <v>0</v>
      </c>
      <c r="Z6" s="87">
        <f t="shared" si="4"/>
        <v>0</v>
      </c>
      <c r="AA6" s="87">
        <f t="shared" si="5"/>
        <v>0</v>
      </c>
      <c r="AB6" s="87">
        <f t="shared" si="6"/>
        <v>0</v>
      </c>
      <c r="AC6" s="87">
        <f t="shared" si="7"/>
        <v>0</v>
      </c>
      <c r="AD6" s="93">
        <f t="shared" si="8"/>
        <v>584</v>
      </c>
    </row>
    <row r="7" spans="1:31" s="4" customFormat="1" x14ac:dyDescent="0.25">
      <c r="A7" s="132"/>
      <c r="B7" s="123" t="s">
        <v>20</v>
      </c>
      <c r="C7" s="137"/>
      <c r="D7" s="137" t="s">
        <v>10</v>
      </c>
      <c r="E7" s="137" t="s">
        <v>9</v>
      </c>
      <c r="F7" s="137" t="s">
        <v>4</v>
      </c>
      <c r="G7" s="137" t="s">
        <v>3</v>
      </c>
      <c r="H7" s="127"/>
      <c r="I7" s="27" t="s">
        <v>35</v>
      </c>
      <c r="J7" s="92">
        <f t="shared" ref="J7:P7" si="15">J8+J9</f>
        <v>1613.6</v>
      </c>
      <c r="K7" s="71">
        <f t="shared" si="15"/>
        <v>322.5</v>
      </c>
      <c r="L7" s="71">
        <f t="shared" si="15"/>
        <v>322.5</v>
      </c>
      <c r="M7" s="71">
        <f t="shared" si="15"/>
        <v>322.5</v>
      </c>
      <c r="N7" s="71">
        <f t="shared" si="15"/>
        <v>322.5</v>
      </c>
      <c r="O7" s="71">
        <f t="shared" si="15"/>
        <v>322.5</v>
      </c>
      <c r="P7" s="94">
        <f t="shared" si="15"/>
        <v>3226.1</v>
      </c>
      <c r="Q7" s="92">
        <f>Q8+Q9</f>
        <v>3370.2000000000003</v>
      </c>
      <c r="R7" s="71">
        <f t="shared" ref="R7:V7" si="16">R8+R9</f>
        <v>322.5</v>
      </c>
      <c r="S7" s="71">
        <f t="shared" si="16"/>
        <v>322.5</v>
      </c>
      <c r="T7" s="71">
        <f t="shared" si="16"/>
        <v>322.5</v>
      </c>
      <c r="U7" s="71">
        <f t="shared" si="16"/>
        <v>322.5</v>
      </c>
      <c r="V7" s="71">
        <f t="shared" si="16"/>
        <v>322.5</v>
      </c>
      <c r="W7" s="94">
        <f>W8+W9</f>
        <v>4982.7000000000007</v>
      </c>
      <c r="X7" s="92">
        <f t="shared" si="2"/>
        <v>1756.6000000000004</v>
      </c>
      <c r="Y7" s="71">
        <f t="shared" si="3"/>
        <v>0</v>
      </c>
      <c r="Z7" s="71">
        <f t="shared" si="4"/>
        <v>0</v>
      </c>
      <c r="AA7" s="71">
        <f t="shared" si="5"/>
        <v>0</v>
      </c>
      <c r="AB7" s="71">
        <f t="shared" si="6"/>
        <v>0</v>
      </c>
      <c r="AC7" s="71">
        <f t="shared" si="7"/>
        <v>0</v>
      </c>
      <c r="AD7" s="94">
        <f t="shared" si="8"/>
        <v>1756.6000000000008</v>
      </c>
    </row>
    <row r="8" spans="1:31" s="4" customFormat="1" ht="31.5" x14ac:dyDescent="0.25">
      <c r="A8" s="133"/>
      <c r="B8" s="123"/>
      <c r="C8" s="137"/>
      <c r="D8" s="137"/>
      <c r="E8" s="137"/>
      <c r="F8" s="137"/>
      <c r="G8" s="137"/>
      <c r="H8" s="127"/>
      <c r="I8" s="23" t="s">
        <v>37</v>
      </c>
      <c r="J8" s="92">
        <f t="shared" ref="J8:P8" si="17">J10</f>
        <v>1390</v>
      </c>
      <c r="K8" s="71">
        <f t="shared" si="17"/>
        <v>316</v>
      </c>
      <c r="L8" s="71">
        <f t="shared" si="17"/>
        <v>316</v>
      </c>
      <c r="M8" s="71">
        <f t="shared" si="17"/>
        <v>316</v>
      </c>
      <c r="N8" s="71">
        <f t="shared" si="17"/>
        <v>316</v>
      </c>
      <c r="O8" s="71">
        <f t="shared" si="17"/>
        <v>316</v>
      </c>
      <c r="P8" s="94">
        <f t="shared" si="17"/>
        <v>2970</v>
      </c>
      <c r="Q8" s="92">
        <f t="shared" ref="Q8:W8" si="18">Q10+Q12+Q14</f>
        <v>3146.6000000000004</v>
      </c>
      <c r="R8" s="71">
        <f t="shared" si="18"/>
        <v>316</v>
      </c>
      <c r="S8" s="71">
        <f t="shared" si="18"/>
        <v>316</v>
      </c>
      <c r="T8" s="71">
        <f t="shared" si="18"/>
        <v>316</v>
      </c>
      <c r="U8" s="71">
        <f t="shared" si="18"/>
        <v>316</v>
      </c>
      <c r="V8" s="71">
        <f t="shared" si="18"/>
        <v>316</v>
      </c>
      <c r="W8" s="94">
        <f t="shared" si="18"/>
        <v>4726.6000000000004</v>
      </c>
      <c r="X8" s="92">
        <f t="shared" si="2"/>
        <v>1756.6000000000004</v>
      </c>
      <c r="Y8" s="71">
        <f t="shared" si="3"/>
        <v>0</v>
      </c>
      <c r="Z8" s="71">
        <f t="shared" si="4"/>
        <v>0</v>
      </c>
      <c r="AA8" s="71">
        <f t="shared" si="5"/>
        <v>0</v>
      </c>
      <c r="AB8" s="71">
        <f t="shared" si="6"/>
        <v>0</v>
      </c>
      <c r="AC8" s="71">
        <f t="shared" si="7"/>
        <v>0</v>
      </c>
      <c r="AD8" s="94">
        <f t="shared" si="8"/>
        <v>1756.6000000000004</v>
      </c>
    </row>
    <row r="9" spans="1:31" s="4" customFormat="1" ht="31.5" x14ac:dyDescent="0.25">
      <c r="A9" s="133"/>
      <c r="B9" s="124"/>
      <c r="C9" s="138"/>
      <c r="D9" s="138"/>
      <c r="E9" s="138"/>
      <c r="F9" s="138"/>
      <c r="G9" s="138"/>
      <c r="H9" s="128"/>
      <c r="I9" s="23" t="s">
        <v>48</v>
      </c>
      <c r="J9" s="92">
        <f t="shared" ref="J9:P9" si="19">J11+J13+J15</f>
        <v>223.60000000000002</v>
      </c>
      <c r="K9" s="71">
        <f t="shared" si="19"/>
        <v>6.5</v>
      </c>
      <c r="L9" s="71">
        <f t="shared" si="19"/>
        <v>6.5</v>
      </c>
      <c r="M9" s="71">
        <f t="shared" si="19"/>
        <v>6.5</v>
      </c>
      <c r="N9" s="71">
        <f t="shared" si="19"/>
        <v>6.5</v>
      </c>
      <c r="O9" s="71">
        <f t="shared" si="19"/>
        <v>6.5</v>
      </c>
      <c r="P9" s="94">
        <f t="shared" si="19"/>
        <v>256.10000000000002</v>
      </c>
      <c r="Q9" s="92">
        <f t="shared" ref="Q9:W9" si="20">Q11+Q13+Q15</f>
        <v>223.60000000000002</v>
      </c>
      <c r="R9" s="71">
        <f t="shared" si="20"/>
        <v>6.5</v>
      </c>
      <c r="S9" s="71">
        <f t="shared" si="20"/>
        <v>6.5</v>
      </c>
      <c r="T9" s="71">
        <f t="shared" si="20"/>
        <v>6.5</v>
      </c>
      <c r="U9" s="71">
        <f t="shared" si="20"/>
        <v>6.5</v>
      </c>
      <c r="V9" s="71">
        <f t="shared" si="20"/>
        <v>6.5</v>
      </c>
      <c r="W9" s="94">
        <f t="shared" si="20"/>
        <v>256.10000000000002</v>
      </c>
      <c r="X9" s="92">
        <f t="shared" si="2"/>
        <v>0</v>
      </c>
      <c r="Y9" s="71">
        <f t="shared" si="3"/>
        <v>0</v>
      </c>
      <c r="Z9" s="71">
        <f t="shared" si="4"/>
        <v>0</v>
      </c>
      <c r="AA9" s="71">
        <f t="shared" si="5"/>
        <v>0</v>
      </c>
      <c r="AB9" s="71">
        <f t="shared" si="6"/>
        <v>0</v>
      </c>
      <c r="AC9" s="71">
        <f t="shared" si="7"/>
        <v>0</v>
      </c>
      <c r="AD9" s="94">
        <f t="shared" si="8"/>
        <v>0</v>
      </c>
    </row>
    <row r="10" spans="1:31" s="9" customFormat="1" ht="63.75" customHeight="1" x14ac:dyDescent="0.25">
      <c r="A10" s="33"/>
      <c r="B10" s="60" t="s">
        <v>27</v>
      </c>
      <c r="C10" s="12" t="s">
        <v>43</v>
      </c>
      <c r="D10" s="19" t="s">
        <v>10</v>
      </c>
      <c r="E10" s="19" t="s">
        <v>9</v>
      </c>
      <c r="F10" s="19" t="s">
        <v>4</v>
      </c>
      <c r="G10" s="19" t="s">
        <v>28</v>
      </c>
      <c r="H10" s="21">
        <v>200</v>
      </c>
      <c r="I10" s="17" t="s">
        <v>37</v>
      </c>
      <c r="J10" s="72">
        <v>1390</v>
      </c>
      <c r="K10" s="73">
        <v>316</v>
      </c>
      <c r="L10" s="73">
        <v>316</v>
      </c>
      <c r="M10" s="73">
        <v>316</v>
      </c>
      <c r="N10" s="73">
        <v>316</v>
      </c>
      <c r="O10" s="73">
        <v>316</v>
      </c>
      <c r="P10" s="74">
        <f t="shared" ref="P10:P15" si="21">SUM(J10:O10)</f>
        <v>2970</v>
      </c>
      <c r="Q10" s="62">
        <v>1390</v>
      </c>
      <c r="R10" s="53">
        <v>316</v>
      </c>
      <c r="S10" s="53">
        <v>316</v>
      </c>
      <c r="T10" s="53">
        <v>316</v>
      </c>
      <c r="U10" s="53">
        <v>316</v>
      </c>
      <c r="V10" s="53">
        <v>316</v>
      </c>
      <c r="W10" s="69">
        <f>SUM(Q10:V10)</f>
        <v>2970</v>
      </c>
      <c r="X10" s="83">
        <f t="shared" si="2"/>
        <v>0</v>
      </c>
      <c r="Y10" s="53">
        <f t="shared" si="3"/>
        <v>0</v>
      </c>
      <c r="Z10" s="53">
        <f t="shared" si="4"/>
        <v>0</v>
      </c>
      <c r="AA10" s="53">
        <f t="shared" si="5"/>
        <v>0</v>
      </c>
      <c r="AB10" s="53">
        <f t="shared" si="6"/>
        <v>0</v>
      </c>
      <c r="AC10" s="53">
        <f t="shared" si="7"/>
        <v>0</v>
      </c>
      <c r="AD10" s="52">
        <f t="shared" si="8"/>
        <v>0</v>
      </c>
    </row>
    <row r="11" spans="1:31" s="9" customFormat="1" ht="63" customHeight="1" x14ac:dyDescent="0.25">
      <c r="A11" s="33"/>
      <c r="B11" s="61" t="s">
        <v>29</v>
      </c>
      <c r="C11" s="12" t="s">
        <v>43</v>
      </c>
      <c r="D11" s="19" t="s">
        <v>10</v>
      </c>
      <c r="E11" s="19" t="s">
        <v>9</v>
      </c>
      <c r="F11" s="19" t="s">
        <v>4</v>
      </c>
      <c r="G11" s="19" t="s">
        <v>16</v>
      </c>
      <c r="H11" s="21">
        <v>200</v>
      </c>
      <c r="I11" s="17" t="s">
        <v>48</v>
      </c>
      <c r="J11" s="72">
        <v>28.4</v>
      </c>
      <c r="K11" s="53">
        <v>6.5</v>
      </c>
      <c r="L11" s="53">
        <v>6.5</v>
      </c>
      <c r="M11" s="53">
        <v>6.5</v>
      </c>
      <c r="N11" s="53">
        <v>6.5</v>
      </c>
      <c r="O11" s="53">
        <v>6.5</v>
      </c>
      <c r="P11" s="74">
        <f t="shared" si="21"/>
        <v>60.9</v>
      </c>
      <c r="Q11" s="62">
        <v>28.4</v>
      </c>
      <c r="R11" s="53">
        <v>6.5</v>
      </c>
      <c r="S11" s="53">
        <v>6.5</v>
      </c>
      <c r="T11" s="53">
        <v>6.5</v>
      </c>
      <c r="U11" s="53">
        <v>6.5</v>
      </c>
      <c r="V11" s="53">
        <v>6.5</v>
      </c>
      <c r="W11" s="69">
        <f t="shared" ref="W11:W15" si="22">SUM(Q11:V11)</f>
        <v>60.9</v>
      </c>
      <c r="X11" s="83">
        <f t="shared" si="2"/>
        <v>0</v>
      </c>
      <c r="Y11" s="53">
        <f t="shared" si="3"/>
        <v>0</v>
      </c>
      <c r="Z11" s="53">
        <f t="shared" si="4"/>
        <v>0</v>
      </c>
      <c r="AA11" s="53">
        <f t="shared" si="5"/>
        <v>0</v>
      </c>
      <c r="AB11" s="53">
        <f t="shared" si="6"/>
        <v>0</v>
      </c>
      <c r="AC11" s="53">
        <f t="shared" si="7"/>
        <v>0</v>
      </c>
      <c r="AD11" s="52">
        <f t="shared" si="8"/>
        <v>0</v>
      </c>
    </row>
    <row r="12" spans="1:31" s="9" customFormat="1" ht="63" customHeight="1" x14ac:dyDescent="0.25">
      <c r="A12" s="33"/>
      <c r="B12" s="29" t="s">
        <v>30</v>
      </c>
      <c r="C12" s="12" t="s">
        <v>45</v>
      </c>
      <c r="D12" s="100"/>
      <c r="E12" s="100"/>
      <c r="F12" s="100"/>
      <c r="G12" s="100"/>
      <c r="H12" s="101"/>
      <c r="I12" s="17" t="s">
        <v>37</v>
      </c>
      <c r="J12" s="72"/>
      <c r="K12" s="53"/>
      <c r="L12" s="53"/>
      <c r="M12" s="53"/>
      <c r="N12" s="53"/>
      <c r="O12" s="53"/>
      <c r="P12" s="74">
        <f t="shared" si="21"/>
        <v>0</v>
      </c>
      <c r="Q12" s="62">
        <v>778.8</v>
      </c>
      <c r="R12" s="53">
        <v>0</v>
      </c>
      <c r="S12" s="53">
        <v>0</v>
      </c>
      <c r="T12" s="53">
        <v>0</v>
      </c>
      <c r="U12" s="53">
        <v>0</v>
      </c>
      <c r="V12" s="53">
        <v>0</v>
      </c>
      <c r="W12" s="69">
        <f t="shared" si="22"/>
        <v>778.8</v>
      </c>
      <c r="X12" s="83">
        <f t="shared" si="2"/>
        <v>778.8</v>
      </c>
      <c r="Y12" s="53">
        <f t="shared" si="3"/>
        <v>0</v>
      </c>
      <c r="Z12" s="53">
        <f t="shared" si="4"/>
        <v>0</v>
      </c>
      <c r="AA12" s="53">
        <f t="shared" si="5"/>
        <v>0</v>
      </c>
      <c r="AB12" s="53">
        <f t="shared" si="6"/>
        <v>0</v>
      </c>
      <c r="AC12" s="53">
        <f t="shared" si="7"/>
        <v>0</v>
      </c>
      <c r="AD12" s="52">
        <f t="shared" si="8"/>
        <v>778.8</v>
      </c>
    </row>
    <row r="13" spans="1:31" s="9" customFormat="1" ht="63" x14ac:dyDescent="0.25">
      <c r="A13" s="33"/>
      <c r="B13" s="61" t="s">
        <v>29</v>
      </c>
      <c r="C13" s="12" t="s">
        <v>45</v>
      </c>
      <c r="D13" s="57" t="s">
        <v>10</v>
      </c>
      <c r="E13" s="57" t="s">
        <v>9</v>
      </c>
      <c r="F13" s="57" t="s">
        <v>4</v>
      </c>
      <c r="G13" s="57" t="s">
        <v>16</v>
      </c>
      <c r="H13" s="58">
        <v>600</v>
      </c>
      <c r="I13" s="17" t="s">
        <v>48</v>
      </c>
      <c r="J13" s="72">
        <v>86.5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4">
        <f t="shared" si="21"/>
        <v>86.5</v>
      </c>
      <c r="Q13" s="62">
        <v>86.5</v>
      </c>
      <c r="R13" s="53">
        <v>0</v>
      </c>
      <c r="S13" s="53">
        <v>0</v>
      </c>
      <c r="T13" s="53">
        <v>0</v>
      </c>
      <c r="U13" s="53">
        <v>0</v>
      </c>
      <c r="V13" s="53">
        <v>0</v>
      </c>
      <c r="W13" s="69">
        <f t="shared" si="22"/>
        <v>86.5</v>
      </c>
      <c r="X13" s="83">
        <f t="shared" si="2"/>
        <v>0</v>
      </c>
      <c r="Y13" s="53">
        <f t="shared" si="3"/>
        <v>0</v>
      </c>
      <c r="Z13" s="53">
        <f t="shared" si="4"/>
        <v>0</v>
      </c>
      <c r="AA13" s="53">
        <f t="shared" si="5"/>
        <v>0</v>
      </c>
      <c r="AB13" s="53">
        <f t="shared" si="6"/>
        <v>0</v>
      </c>
      <c r="AC13" s="53">
        <f t="shared" si="7"/>
        <v>0</v>
      </c>
      <c r="AD13" s="52">
        <f t="shared" si="8"/>
        <v>0</v>
      </c>
    </row>
    <row r="14" spans="1:31" s="9" customFormat="1" ht="31.5" x14ac:dyDescent="0.25">
      <c r="A14" s="33"/>
      <c r="B14" s="29" t="s">
        <v>30</v>
      </c>
      <c r="C14" s="19"/>
      <c r="D14" s="19" t="s">
        <v>10</v>
      </c>
      <c r="E14" s="19" t="s">
        <v>9</v>
      </c>
      <c r="F14" s="19" t="s">
        <v>4</v>
      </c>
      <c r="G14" s="19" t="s">
        <v>26</v>
      </c>
      <c r="H14" s="21">
        <v>200</v>
      </c>
      <c r="I14" s="17" t="s">
        <v>37</v>
      </c>
      <c r="J14" s="72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4">
        <f t="shared" si="21"/>
        <v>0</v>
      </c>
      <c r="Q14" s="62">
        <v>977.8</v>
      </c>
      <c r="R14" s="53">
        <v>0</v>
      </c>
      <c r="S14" s="53">
        <v>0</v>
      </c>
      <c r="T14" s="53">
        <v>0</v>
      </c>
      <c r="U14" s="53">
        <v>0</v>
      </c>
      <c r="V14" s="53">
        <v>0</v>
      </c>
      <c r="W14" s="69">
        <f t="shared" si="22"/>
        <v>977.8</v>
      </c>
      <c r="X14" s="83">
        <f t="shared" si="2"/>
        <v>977.8</v>
      </c>
      <c r="Y14" s="53">
        <f t="shared" si="3"/>
        <v>0</v>
      </c>
      <c r="Z14" s="53">
        <f t="shared" si="4"/>
        <v>0</v>
      </c>
      <c r="AA14" s="53">
        <f t="shared" si="5"/>
        <v>0</v>
      </c>
      <c r="AB14" s="53">
        <f t="shared" si="6"/>
        <v>0</v>
      </c>
      <c r="AC14" s="53">
        <f t="shared" si="7"/>
        <v>0</v>
      </c>
      <c r="AD14" s="52">
        <f t="shared" si="8"/>
        <v>977.8</v>
      </c>
    </row>
    <row r="15" spans="1:31" ht="32.25" thickBot="1" x14ac:dyDescent="0.3">
      <c r="A15" s="42"/>
      <c r="B15" s="43" t="s">
        <v>11</v>
      </c>
      <c r="C15" s="44" t="s">
        <v>45</v>
      </c>
      <c r="D15" s="44" t="s">
        <v>10</v>
      </c>
      <c r="E15" s="44" t="s">
        <v>9</v>
      </c>
      <c r="F15" s="44" t="s">
        <v>4</v>
      </c>
      <c r="G15" s="44" t="s">
        <v>12</v>
      </c>
      <c r="H15" s="24">
        <v>200</v>
      </c>
      <c r="I15" s="18" t="s">
        <v>48</v>
      </c>
      <c r="J15" s="72">
        <v>108.7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4">
        <f t="shared" si="21"/>
        <v>108.7</v>
      </c>
      <c r="Q15" s="62">
        <v>108.7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69">
        <f t="shared" si="22"/>
        <v>108.7</v>
      </c>
      <c r="X15" s="83">
        <f t="shared" si="2"/>
        <v>0</v>
      </c>
      <c r="Y15" s="53">
        <f t="shared" si="3"/>
        <v>0</v>
      </c>
      <c r="Z15" s="53">
        <f t="shared" si="4"/>
        <v>0</v>
      </c>
      <c r="AA15" s="53">
        <f t="shared" si="5"/>
        <v>0</v>
      </c>
      <c r="AB15" s="53">
        <f t="shared" si="6"/>
        <v>0</v>
      </c>
      <c r="AC15" s="53">
        <f t="shared" si="7"/>
        <v>0</v>
      </c>
      <c r="AD15" s="52">
        <f t="shared" si="8"/>
        <v>0</v>
      </c>
    </row>
    <row r="16" spans="1:31" s="4" customFormat="1" ht="16.5" x14ac:dyDescent="0.25">
      <c r="A16" s="136"/>
      <c r="B16" s="134" t="s">
        <v>21</v>
      </c>
      <c r="C16" s="37"/>
      <c r="D16" s="37" t="s">
        <v>10</v>
      </c>
      <c r="E16" s="37" t="s">
        <v>9</v>
      </c>
      <c r="F16" s="37" t="s">
        <v>5</v>
      </c>
      <c r="G16" s="37" t="s">
        <v>3</v>
      </c>
      <c r="H16" s="38"/>
      <c r="I16" s="47" t="s">
        <v>35</v>
      </c>
      <c r="J16" s="75">
        <f>J20</f>
        <v>82781.5</v>
      </c>
      <c r="K16" s="76">
        <f t="shared" ref="K16:O16" si="23">K20</f>
        <v>81500.3</v>
      </c>
      <c r="L16" s="76">
        <f t="shared" si="23"/>
        <v>81500.3</v>
      </c>
      <c r="M16" s="76">
        <f t="shared" si="23"/>
        <v>72234.3</v>
      </c>
      <c r="N16" s="76">
        <f t="shared" si="23"/>
        <v>72234.3</v>
      </c>
      <c r="O16" s="76">
        <f t="shared" si="23"/>
        <v>72234.3</v>
      </c>
      <c r="P16" s="77">
        <f>SUM(J16:O16)</f>
        <v>462484.99999999994</v>
      </c>
      <c r="Q16" s="63">
        <f>Q20</f>
        <v>81223.400000000009</v>
      </c>
      <c r="R16" s="51">
        <f t="shared" ref="R16:V16" si="24">R20</f>
        <v>81189</v>
      </c>
      <c r="S16" s="51">
        <f t="shared" si="24"/>
        <v>81500.3</v>
      </c>
      <c r="T16" s="51">
        <f t="shared" si="24"/>
        <v>72234.3</v>
      </c>
      <c r="U16" s="51">
        <f t="shared" si="24"/>
        <v>72234.3</v>
      </c>
      <c r="V16" s="51">
        <f t="shared" si="24"/>
        <v>72234.3</v>
      </c>
      <c r="W16" s="69">
        <f>SUM(Q16:V16)</f>
        <v>460615.6</v>
      </c>
      <c r="X16" s="54">
        <f t="shared" si="2"/>
        <v>-1558.0999999999913</v>
      </c>
      <c r="Y16" s="51">
        <f t="shared" si="3"/>
        <v>-311.30000000000291</v>
      </c>
      <c r="Z16" s="51">
        <f t="shared" si="4"/>
        <v>0</v>
      </c>
      <c r="AA16" s="51">
        <f t="shared" si="5"/>
        <v>0</v>
      </c>
      <c r="AB16" s="51">
        <f t="shared" si="6"/>
        <v>0</v>
      </c>
      <c r="AC16" s="51">
        <f t="shared" si="7"/>
        <v>0</v>
      </c>
      <c r="AD16" s="52">
        <f t="shared" si="8"/>
        <v>-1869.3999999999651</v>
      </c>
    </row>
    <row r="17" spans="1:30" s="4" customFormat="1" ht="31.5" x14ac:dyDescent="0.25">
      <c r="A17" s="133"/>
      <c r="B17" s="135"/>
      <c r="C17" s="6"/>
      <c r="D17" s="6"/>
      <c r="E17" s="6"/>
      <c r="F17" s="6"/>
      <c r="G17" s="6"/>
      <c r="H17" s="20"/>
      <c r="I17" s="15" t="s">
        <v>38</v>
      </c>
      <c r="J17" s="75">
        <f>J26</f>
        <v>11516.8</v>
      </c>
      <c r="K17" s="76">
        <f t="shared" ref="K17:O17" si="25">K26</f>
        <v>11516.8</v>
      </c>
      <c r="L17" s="76">
        <f t="shared" si="25"/>
        <v>11516.9</v>
      </c>
      <c r="M17" s="76">
        <f t="shared" si="25"/>
        <v>0</v>
      </c>
      <c r="N17" s="76">
        <f t="shared" si="25"/>
        <v>0</v>
      </c>
      <c r="O17" s="76">
        <f t="shared" si="25"/>
        <v>0</v>
      </c>
      <c r="P17" s="77">
        <f t="shared" ref="P17:P18" si="26">SUM(J17:O17)</f>
        <v>34550.5</v>
      </c>
      <c r="Q17" s="63">
        <f>Q26</f>
        <v>11501.6</v>
      </c>
      <c r="R17" s="51">
        <f t="shared" ref="R17:V17" si="27">R26</f>
        <v>11465.5</v>
      </c>
      <c r="S17" s="51">
        <f t="shared" si="27"/>
        <v>11516.9</v>
      </c>
      <c r="T17" s="51">
        <f t="shared" si="27"/>
        <v>0</v>
      </c>
      <c r="U17" s="51">
        <f t="shared" si="27"/>
        <v>0</v>
      </c>
      <c r="V17" s="51">
        <f t="shared" si="27"/>
        <v>0</v>
      </c>
      <c r="W17" s="69">
        <f t="shared" ref="W17:W18" si="28">SUM(Q17:V17)</f>
        <v>34484</v>
      </c>
      <c r="X17" s="54">
        <f t="shared" si="2"/>
        <v>-15.199999999998909</v>
      </c>
      <c r="Y17" s="51">
        <f t="shared" si="3"/>
        <v>-51.299999999999272</v>
      </c>
      <c r="Z17" s="51">
        <f t="shared" si="4"/>
        <v>0</v>
      </c>
      <c r="AA17" s="51">
        <f t="shared" si="5"/>
        <v>0</v>
      </c>
      <c r="AB17" s="51">
        <f t="shared" si="6"/>
        <v>0</v>
      </c>
      <c r="AC17" s="51">
        <f t="shared" si="7"/>
        <v>0</v>
      </c>
      <c r="AD17" s="52">
        <f t="shared" si="8"/>
        <v>-66.5</v>
      </c>
    </row>
    <row r="18" spans="1:30" s="4" customFormat="1" ht="31.5" x14ac:dyDescent="0.25">
      <c r="A18" s="133"/>
      <c r="B18" s="135"/>
      <c r="C18" s="6"/>
      <c r="D18" s="6"/>
      <c r="E18" s="6"/>
      <c r="F18" s="6"/>
      <c r="G18" s="6"/>
      <c r="H18" s="20"/>
      <c r="I18" s="48" t="s">
        <v>37</v>
      </c>
      <c r="J18" s="92">
        <f>J24+J27</f>
        <v>58282.100000000006</v>
      </c>
      <c r="K18" s="71">
        <f t="shared" ref="K18:O18" si="29">K24+K27</f>
        <v>58282.100000000006</v>
      </c>
      <c r="L18" s="71">
        <f t="shared" si="29"/>
        <v>58282.100000000006</v>
      </c>
      <c r="M18" s="71">
        <f t="shared" si="29"/>
        <v>60533</v>
      </c>
      <c r="N18" s="71">
        <f t="shared" si="29"/>
        <v>60533</v>
      </c>
      <c r="O18" s="71">
        <f t="shared" si="29"/>
        <v>60533</v>
      </c>
      <c r="P18" s="95">
        <f t="shared" si="26"/>
        <v>356445.30000000005</v>
      </c>
      <c r="Q18" s="97">
        <f>Q24+Q27</f>
        <v>56155.299999999996</v>
      </c>
      <c r="R18" s="51">
        <f t="shared" ref="R18:V18" si="30">R24+R27</f>
        <v>58022.200000000004</v>
      </c>
      <c r="S18" s="51">
        <f t="shared" si="30"/>
        <v>58282.100000000006</v>
      </c>
      <c r="T18" s="51">
        <f t="shared" si="30"/>
        <v>60533</v>
      </c>
      <c r="U18" s="51">
        <f t="shared" si="30"/>
        <v>60533</v>
      </c>
      <c r="V18" s="51">
        <f t="shared" si="30"/>
        <v>60533</v>
      </c>
      <c r="W18" s="97">
        <f t="shared" si="28"/>
        <v>354058.6</v>
      </c>
      <c r="X18" s="54">
        <f t="shared" si="2"/>
        <v>-2126.8000000000102</v>
      </c>
      <c r="Y18" s="51">
        <f t="shared" si="3"/>
        <v>-259.90000000000146</v>
      </c>
      <c r="Z18" s="51">
        <f t="shared" si="4"/>
        <v>0</v>
      </c>
      <c r="AA18" s="51">
        <f t="shared" si="5"/>
        <v>0</v>
      </c>
      <c r="AB18" s="51">
        <f t="shared" si="6"/>
        <v>0</v>
      </c>
      <c r="AC18" s="51">
        <f t="shared" si="7"/>
        <v>0</v>
      </c>
      <c r="AD18" s="52">
        <f t="shared" si="8"/>
        <v>-2386.7000000000698</v>
      </c>
    </row>
    <row r="19" spans="1:30" s="4" customFormat="1" ht="31.5" x14ac:dyDescent="0.25">
      <c r="A19" s="133"/>
      <c r="B19" s="135"/>
      <c r="C19" s="6"/>
      <c r="D19" s="6"/>
      <c r="E19" s="6"/>
      <c r="F19" s="6"/>
      <c r="G19" s="6"/>
      <c r="H19" s="20"/>
      <c r="I19" s="48" t="s">
        <v>48</v>
      </c>
      <c r="J19" s="92">
        <f t="shared" ref="J19:P19" si="31">J21+J22+J23</f>
        <v>12982.5</v>
      </c>
      <c r="K19" s="71">
        <f t="shared" si="31"/>
        <v>11701.3</v>
      </c>
      <c r="L19" s="71">
        <f t="shared" si="31"/>
        <v>11701.3</v>
      </c>
      <c r="M19" s="71">
        <f t="shared" si="31"/>
        <v>11701.3</v>
      </c>
      <c r="N19" s="71">
        <f t="shared" si="31"/>
        <v>11701.3</v>
      </c>
      <c r="O19" s="71">
        <f t="shared" si="31"/>
        <v>11701.3</v>
      </c>
      <c r="P19" s="94">
        <f t="shared" si="31"/>
        <v>71489</v>
      </c>
      <c r="Q19" s="92">
        <f t="shared" ref="Q19:W19" si="32">Q21+Q22+Q23</f>
        <v>13566.5</v>
      </c>
      <c r="R19" s="71">
        <f t="shared" si="32"/>
        <v>11701.3</v>
      </c>
      <c r="S19" s="71">
        <f t="shared" si="32"/>
        <v>11701.3</v>
      </c>
      <c r="T19" s="71">
        <f t="shared" si="32"/>
        <v>11701.3</v>
      </c>
      <c r="U19" s="71">
        <f t="shared" si="32"/>
        <v>11701.3</v>
      </c>
      <c r="V19" s="71">
        <f t="shared" si="32"/>
        <v>11701.3</v>
      </c>
      <c r="W19" s="94">
        <f t="shared" si="32"/>
        <v>72073</v>
      </c>
      <c r="X19" s="92">
        <f t="shared" si="2"/>
        <v>584</v>
      </c>
      <c r="Y19" s="71">
        <f t="shared" si="3"/>
        <v>0</v>
      </c>
      <c r="Z19" s="71">
        <f t="shared" si="4"/>
        <v>0</v>
      </c>
      <c r="AA19" s="71">
        <f t="shared" si="5"/>
        <v>0</v>
      </c>
      <c r="AB19" s="71">
        <f t="shared" si="6"/>
        <v>0</v>
      </c>
      <c r="AC19" s="71">
        <f t="shared" si="7"/>
        <v>0</v>
      </c>
      <c r="AD19" s="94">
        <f t="shared" si="8"/>
        <v>584</v>
      </c>
    </row>
    <row r="20" spans="1:30" ht="31.5" x14ac:dyDescent="0.25">
      <c r="A20" s="41"/>
      <c r="B20" s="8" t="s">
        <v>22</v>
      </c>
      <c r="C20" s="7"/>
      <c r="D20" s="19" t="s">
        <v>10</v>
      </c>
      <c r="E20" s="19" t="s">
        <v>9</v>
      </c>
      <c r="F20" s="19" t="s">
        <v>5</v>
      </c>
      <c r="G20" s="19" t="s">
        <v>8</v>
      </c>
      <c r="H20" s="21"/>
      <c r="I20" s="14"/>
      <c r="J20" s="81">
        <f t="shared" ref="J20" si="33">SUM(J21:J25)</f>
        <v>82781.5</v>
      </c>
      <c r="K20" s="73">
        <f t="shared" ref="K20" si="34">SUM(K21:K25)</f>
        <v>81500.3</v>
      </c>
      <c r="L20" s="73">
        <f t="shared" ref="L20" si="35">SUM(L21:L25)</f>
        <v>81500.3</v>
      </c>
      <c r="M20" s="73">
        <f t="shared" ref="M20" si="36">SUM(M21:M25)</f>
        <v>72234.3</v>
      </c>
      <c r="N20" s="73">
        <f t="shared" ref="N20" si="37">SUM(N21:N25)</f>
        <v>72234.3</v>
      </c>
      <c r="O20" s="73">
        <f>SUM(O21:O25)</f>
        <v>72234.3</v>
      </c>
      <c r="P20" s="96">
        <f>SUM(J20:O20)</f>
        <v>462484.99999999994</v>
      </c>
      <c r="Q20" s="98">
        <f>SUM(Q21:Q25)</f>
        <v>81223.400000000009</v>
      </c>
      <c r="R20" s="53">
        <f t="shared" ref="R20:V20" si="38">SUM(R21:R25)</f>
        <v>81189</v>
      </c>
      <c r="S20" s="53">
        <f t="shared" si="38"/>
        <v>81500.3</v>
      </c>
      <c r="T20" s="53">
        <f t="shared" si="38"/>
        <v>72234.3</v>
      </c>
      <c r="U20" s="53">
        <f t="shared" si="38"/>
        <v>72234.3</v>
      </c>
      <c r="V20" s="53">
        <f t="shared" si="38"/>
        <v>72234.3</v>
      </c>
      <c r="W20" s="97">
        <f>SUM(Q20:V20)</f>
        <v>460615.6</v>
      </c>
      <c r="X20" s="83">
        <f t="shared" si="2"/>
        <v>-1558.0999999999913</v>
      </c>
      <c r="Y20" s="53">
        <f t="shared" si="3"/>
        <v>-311.30000000000291</v>
      </c>
      <c r="Z20" s="53">
        <f t="shared" si="4"/>
        <v>0</v>
      </c>
      <c r="AA20" s="53">
        <f t="shared" si="5"/>
        <v>0</v>
      </c>
      <c r="AB20" s="53">
        <f t="shared" si="6"/>
        <v>0</v>
      </c>
      <c r="AC20" s="53">
        <f t="shared" si="7"/>
        <v>0</v>
      </c>
      <c r="AD20" s="99">
        <f t="shared" si="8"/>
        <v>-1869.3999999999651</v>
      </c>
    </row>
    <row r="21" spans="1:30" s="9" customFormat="1" ht="31.5" x14ac:dyDescent="0.25">
      <c r="A21" s="33"/>
      <c r="B21" s="10" t="s">
        <v>13</v>
      </c>
      <c r="C21" s="12" t="s">
        <v>41</v>
      </c>
      <c r="D21" s="13" t="s">
        <v>10</v>
      </c>
      <c r="E21" s="13" t="s">
        <v>9</v>
      </c>
      <c r="F21" s="13" t="s">
        <v>5</v>
      </c>
      <c r="G21" s="13" t="s">
        <v>8</v>
      </c>
      <c r="H21" s="22">
        <v>300</v>
      </c>
      <c r="I21" s="14" t="s">
        <v>48</v>
      </c>
      <c r="J21" s="81">
        <v>4772.5</v>
      </c>
      <c r="K21" s="73">
        <v>4772.5</v>
      </c>
      <c r="L21" s="73">
        <v>4772.5</v>
      </c>
      <c r="M21" s="73">
        <v>4772.5</v>
      </c>
      <c r="N21" s="73">
        <v>4772.5</v>
      </c>
      <c r="O21" s="73">
        <v>4772.5</v>
      </c>
      <c r="P21" s="96">
        <f>SUM(J21:O21)</f>
        <v>28635</v>
      </c>
      <c r="Q21" s="98">
        <v>4772.5</v>
      </c>
      <c r="R21" s="53">
        <v>4772.5</v>
      </c>
      <c r="S21" s="53">
        <v>4772.5</v>
      </c>
      <c r="T21" s="53">
        <v>4772.5</v>
      </c>
      <c r="U21" s="53">
        <v>4772.5</v>
      </c>
      <c r="V21" s="53">
        <v>4772.5</v>
      </c>
      <c r="W21" s="97">
        <f>SUM(Q21:V21)</f>
        <v>28635</v>
      </c>
      <c r="X21" s="83">
        <f t="shared" si="2"/>
        <v>0</v>
      </c>
      <c r="Y21" s="53">
        <f t="shared" si="3"/>
        <v>0</v>
      </c>
      <c r="Z21" s="53">
        <f t="shared" si="4"/>
        <v>0</v>
      </c>
      <c r="AA21" s="53">
        <f t="shared" si="5"/>
        <v>0</v>
      </c>
      <c r="AB21" s="53">
        <f t="shared" si="6"/>
        <v>0</v>
      </c>
      <c r="AC21" s="53">
        <f t="shared" si="7"/>
        <v>0</v>
      </c>
      <c r="AD21" s="99">
        <f t="shared" si="8"/>
        <v>0</v>
      </c>
    </row>
    <row r="22" spans="1:30" s="9" customFormat="1" ht="31.5" x14ac:dyDescent="0.25">
      <c r="B22" s="10" t="s">
        <v>14</v>
      </c>
      <c r="C22" s="12" t="s">
        <v>42</v>
      </c>
      <c r="D22" s="13" t="s">
        <v>10</v>
      </c>
      <c r="E22" s="13" t="s">
        <v>9</v>
      </c>
      <c r="F22" s="13" t="s">
        <v>5</v>
      </c>
      <c r="G22" s="13" t="s">
        <v>8</v>
      </c>
      <c r="H22" s="22">
        <v>300</v>
      </c>
      <c r="I22" s="14" t="s">
        <v>48</v>
      </c>
      <c r="J22" s="81">
        <f>1192.5+1192.5+88.7+88.7</f>
        <v>2562.3999999999996</v>
      </c>
      <c r="K22" s="73">
        <f>1192.5+88.7</f>
        <v>1281.2</v>
      </c>
      <c r="L22" s="73">
        <f t="shared" ref="L22:O22" si="39">1192.5+88.7</f>
        <v>1281.2</v>
      </c>
      <c r="M22" s="73">
        <f t="shared" si="39"/>
        <v>1281.2</v>
      </c>
      <c r="N22" s="73">
        <f t="shared" si="39"/>
        <v>1281.2</v>
      </c>
      <c r="O22" s="73">
        <f t="shared" si="39"/>
        <v>1281.2</v>
      </c>
      <c r="P22" s="96">
        <f t="shared" ref="P22:P25" si="40">SUM(J22:O22)</f>
        <v>8968.4</v>
      </c>
      <c r="Q22" s="98">
        <f>2969+177.4</f>
        <v>3146.4</v>
      </c>
      <c r="R22" s="53">
        <f>1192.5+88.7</f>
        <v>1281.2</v>
      </c>
      <c r="S22" s="53">
        <f t="shared" ref="S22:V22" si="41">1192.5+88.7</f>
        <v>1281.2</v>
      </c>
      <c r="T22" s="53">
        <f t="shared" si="41"/>
        <v>1281.2</v>
      </c>
      <c r="U22" s="53">
        <f t="shared" si="41"/>
        <v>1281.2</v>
      </c>
      <c r="V22" s="53">
        <f t="shared" si="41"/>
        <v>1281.2</v>
      </c>
      <c r="W22" s="97">
        <f t="shared" ref="W22:W25" si="42">SUM(Q22:V22)</f>
        <v>9552.4000000000015</v>
      </c>
      <c r="X22" s="83">
        <f t="shared" si="2"/>
        <v>584.00000000000045</v>
      </c>
      <c r="Y22" s="53">
        <f t="shared" si="3"/>
        <v>0</v>
      </c>
      <c r="Z22" s="53">
        <f t="shared" si="4"/>
        <v>0</v>
      </c>
      <c r="AA22" s="53">
        <f t="shared" si="5"/>
        <v>0</v>
      </c>
      <c r="AB22" s="53">
        <f t="shared" si="6"/>
        <v>0</v>
      </c>
      <c r="AC22" s="53">
        <f t="shared" si="7"/>
        <v>0</v>
      </c>
      <c r="AD22" s="99">
        <f t="shared" si="8"/>
        <v>584.00000000000182</v>
      </c>
    </row>
    <row r="23" spans="1:30" ht="31.5" x14ac:dyDescent="0.25">
      <c r="A23" s="41"/>
      <c r="B23" s="5" t="s">
        <v>49</v>
      </c>
      <c r="C23" s="19" t="s">
        <v>42</v>
      </c>
      <c r="D23" s="19" t="s">
        <v>10</v>
      </c>
      <c r="E23" s="19" t="s">
        <v>9</v>
      </c>
      <c r="F23" s="19" t="s">
        <v>5</v>
      </c>
      <c r="G23" s="19" t="s">
        <v>8</v>
      </c>
      <c r="H23" s="21">
        <v>600</v>
      </c>
      <c r="I23" s="14" t="s">
        <v>48</v>
      </c>
      <c r="J23" s="72">
        <f>4722.8+924.8</f>
        <v>5647.6</v>
      </c>
      <c r="K23" s="73">
        <f t="shared" ref="K23:O23" si="43">4722.8+924.8</f>
        <v>5647.6</v>
      </c>
      <c r="L23" s="73">
        <f t="shared" si="43"/>
        <v>5647.6</v>
      </c>
      <c r="M23" s="73">
        <f t="shared" si="43"/>
        <v>5647.6</v>
      </c>
      <c r="N23" s="73">
        <f t="shared" si="43"/>
        <v>5647.6</v>
      </c>
      <c r="O23" s="73">
        <f t="shared" si="43"/>
        <v>5647.6</v>
      </c>
      <c r="P23" s="74">
        <f t="shared" si="40"/>
        <v>33885.599999999999</v>
      </c>
      <c r="Q23" s="98">
        <f>4722.8+924.8</f>
        <v>5647.6</v>
      </c>
      <c r="R23" s="53">
        <f t="shared" ref="R23:V23" si="44">4722.8+924.8</f>
        <v>5647.6</v>
      </c>
      <c r="S23" s="53">
        <f t="shared" si="44"/>
        <v>5647.6</v>
      </c>
      <c r="T23" s="53">
        <f t="shared" si="44"/>
        <v>5647.6</v>
      </c>
      <c r="U23" s="53">
        <f t="shared" si="44"/>
        <v>5647.6</v>
      </c>
      <c r="V23" s="53">
        <f t="shared" si="44"/>
        <v>5647.6</v>
      </c>
      <c r="W23" s="97">
        <f t="shared" si="42"/>
        <v>33885.599999999999</v>
      </c>
      <c r="X23" s="83">
        <f t="shared" si="2"/>
        <v>0</v>
      </c>
      <c r="Y23" s="53">
        <f t="shared" si="3"/>
        <v>0</v>
      </c>
      <c r="Z23" s="53">
        <f t="shared" si="4"/>
        <v>0</v>
      </c>
      <c r="AA23" s="53">
        <f t="shared" si="5"/>
        <v>0</v>
      </c>
      <c r="AB23" s="53">
        <f t="shared" si="6"/>
        <v>0</v>
      </c>
      <c r="AC23" s="53">
        <f t="shared" si="7"/>
        <v>0</v>
      </c>
      <c r="AD23" s="52">
        <f t="shared" si="8"/>
        <v>0</v>
      </c>
    </row>
    <row r="24" spans="1:30" ht="47.25" x14ac:dyDescent="0.25">
      <c r="A24" s="41"/>
      <c r="B24" s="5" t="s">
        <v>33</v>
      </c>
      <c r="C24" s="19" t="s">
        <v>44</v>
      </c>
      <c r="D24" s="19" t="s">
        <v>10</v>
      </c>
      <c r="E24" s="19" t="s">
        <v>9</v>
      </c>
      <c r="F24" s="19" t="s">
        <v>5</v>
      </c>
      <c r="G24" s="19" t="s">
        <v>31</v>
      </c>
      <c r="H24" s="21">
        <v>400</v>
      </c>
      <c r="I24" s="14" t="s">
        <v>37</v>
      </c>
      <c r="J24" s="72">
        <v>58165.8</v>
      </c>
      <c r="K24" s="73">
        <v>58165.8</v>
      </c>
      <c r="L24" s="73">
        <v>58165.8</v>
      </c>
      <c r="M24" s="73">
        <v>60533</v>
      </c>
      <c r="N24" s="73">
        <v>60533</v>
      </c>
      <c r="O24" s="73">
        <v>60533</v>
      </c>
      <c r="P24" s="74">
        <f t="shared" si="40"/>
        <v>356096.4</v>
      </c>
      <c r="Q24" s="62">
        <f>56039.1</f>
        <v>56039.1</v>
      </c>
      <c r="R24" s="53">
        <v>57906.400000000001</v>
      </c>
      <c r="S24" s="53">
        <v>58165.8</v>
      </c>
      <c r="T24" s="53">
        <v>60533</v>
      </c>
      <c r="U24" s="53">
        <v>60533</v>
      </c>
      <c r="V24" s="53">
        <v>60533</v>
      </c>
      <c r="W24" s="69">
        <f t="shared" si="42"/>
        <v>353710.3</v>
      </c>
      <c r="X24" s="83">
        <f t="shared" si="2"/>
        <v>-2126.7000000000044</v>
      </c>
      <c r="Y24" s="53">
        <f t="shared" si="3"/>
        <v>-259.40000000000146</v>
      </c>
      <c r="Z24" s="53">
        <f t="shared" si="4"/>
        <v>0</v>
      </c>
      <c r="AA24" s="53">
        <f t="shared" si="5"/>
        <v>0</v>
      </c>
      <c r="AB24" s="53">
        <f t="shared" si="6"/>
        <v>0</v>
      </c>
      <c r="AC24" s="53">
        <f t="shared" si="7"/>
        <v>0</v>
      </c>
      <c r="AD24" s="52">
        <f t="shared" si="8"/>
        <v>-2386.1000000000349</v>
      </c>
    </row>
    <row r="25" spans="1:30" ht="16.5" x14ac:dyDescent="0.25">
      <c r="A25" s="125"/>
      <c r="B25" s="108" t="s">
        <v>34</v>
      </c>
      <c r="C25" s="110" t="s">
        <v>44</v>
      </c>
      <c r="D25" s="110" t="s">
        <v>10</v>
      </c>
      <c r="E25" s="110" t="s">
        <v>9</v>
      </c>
      <c r="F25" s="110" t="s">
        <v>5</v>
      </c>
      <c r="G25" s="110" t="s">
        <v>32</v>
      </c>
      <c r="H25" s="112">
        <v>400</v>
      </c>
      <c r="I25" s="14" t="s">
        <v>35</v>
      </c>
      <c r="J25" s="72">
        <v>11633.2</v>
      </c>
      <c r="K25" s="73">
        <v>11633.2</v>
      </c>
      <c r="L25" s="73">
        <v>11633.2</v>
      </c>
      <c r="M25" s="73">
        <v>0</v>
      </c>
      <c r="N25" s="73">
        <v>0</v>
      </c>
      <c r="O25" s="73">
        <v>0</v>
      </c>
      <c r="P25" s="74">
        <f t="shared" si="40"/>
        <v>34899.600000000006</v>
      </c>
      <c r="Q25" s="62">
        <f>Q26+Q27</f>
        <v>11617.800000000001</v>
      </c>
      <c r="R25" s="62">
        <f t="shared" ref="R25:S25" si="45">R26+R27</f>
        <v>11581.3</v>
      </c>
      <c r="S25" s="62">
        <f t="shared" si="45"/>
        <v>11633.199999999999</v>
      </c>
      <c r="T25" s="53">
        <v>0</v>
      </c>
      <c r="U25" s="53">
        <v>0</v>
      </c>
      <c r="V25" s="53">
        <v>0</v>
      </c>
      <c r="W25" s="69">
        <f t="shared" si="42"/>
        <v>34832.299999999996</v>
      </c>
      <c r="X25" s="83">
        <f t="shared" si="2"/>
        <v>-15.399999999999636</v>
      </c>
      <c r="Y25" s="53">
        <f t="shared" si="3"/>
        <v>-51.900000000001455</v>
      </c>
      <c r="Z25" s="53">
        <f t="shared" si="4"/>
        <v>0</v>
      </c>
      <c r="AA25" s="53">
        <f t="shared" si="5"/>
        <v>0</v>
      </c>
      <c r="AB25" s="53">
        <f t="shared" si="6"/>
        <v>0</v>
      </c>
      <c r="AC25" s="53">
        <f t="shared" si="7"/>
        <v>0</v>
      </c>
      <c r="AD25" s="52">
        <f t="shared" si="8"/>
        <v>-67.300000000010186</v>
      </c>
    </row>
    <row r="26" spans="1:30" ht="31.5" x14ac:dyDescent="0.25">
      <c r="A26" s="125"/>
      <c r="B26" s="108"/>
      <c r="C26" s="110"/>
      <c r="D26" s="110"/>
      <c r="E26" s="110"/>
      <c r="F26" s="110"/>
      <c r="G26" s="110"/>
      <c r="H26" s="112"/>
      <c r="I26" s="14" t="s">
        <v>38</v>
      </c>
      <c r="J26" s="81">
        <v>11516.8</v>
      </c>
      <c r="K26" s="73">
        <v>11516.8</v>
      </c>
      <c r="L26" s="73">
        <v>11516.9</v>
      </c>
      <c r="M26" s="73">
        <f t="shared" ref="M26:O26" si="46">M25*99%</f>
        <v>0</v>
      </c>
      <c r="N26" s="73">
        <f t="shared" si="46"/>
        <v>0</v>
      </c>
      <c r="O26" s="82">
        <f t="shared" si="46"/>
        <v>0</v>
      </c>
      <c r="P26" s="74">
        <f>SUM(J26:O26)</f>
        <v>34550.5</v>
      </c>
      <c r="Q26" s="62">
        <v>11501.6</v>
      </c>
      <c r="R26" s="53">
        <v>11465.5</v>
      </c>
      <c r="S26" s="53">
        <v>11516.9</v>
      </c>
      <c r="T26" s="53">
        <f t="shared" ref="T26:V26" si="47">T25*99%</f>
        <v>0</v>
      </c>
      <c r="U26" s="53">
        <f t="shared" si="47"/>
        <v>0</v>
      </c>
      <c r="V26" s="53">
        <f t="shared" si="47"/>
        <v>0</v>
      </c>
      <c r="W26" s="69">
        <f>SUM(Q26:V26)</f>
        <v>34484</v>
      </c>
      <c r="X26" s="83">
        <f t="shared" si="2"/>
        <v>-15.199999999998909</v>
      </c>
      <c r="Y26" s="53">
        <f t="shared" si="3"/>
        <v>-51.299999999999272</v>
      </c>
      <c r="Z26" s="53">
        <f t="shared" si="4"/>
        <v>0</v>
      </c>
      <c r="AA26" s="53">
        <f t="shared" si="5"/>
        <v>0</v>
      </c>
      <c r="AB26" s="53">
        <f t="shared" si="6"/>
        <v>0</v>
      </c>
      <c r="AC26" s="53">
        <f t="shared" si="7"/>
        <v>0</v>
      </c>
      <c r="AD26" s="52">
        <f t="shared" si="8"/>
        <v>-66.5</v>
      </c>
    </row>
    <row r="27" spans="1:30" ht="32.25" thickBot="1" x14ac:dyDescent="0.3">
      <c r="A27" s="126"/>
      <c r="B27" s="109"/>
      <c r="C27" s="111"/>
      <c r="D27" s="111"/>
      <c r="E27" s="111"/>
      <c r="F27" s="111"/>
      <c r="G27" s="111"/>
      <c r="H27" s="113"/>
      <c r="I27" s="49" t="s">
        <v>37</v>
      </c>
      <c r="J27" s="72">
        <v>116.3</v>
      </c>
      <c r="K27" s="73">
        <v>116.3</v>
      </c>
      <c r="L27" s="73">
        <v>116.3</v>
      </c>
      <c r="M27" s="73">
        <f t="shared" ref="M27:O27" si="48">M25*1%</f>
        <v>0</v>
      </c>
      <c r="N27" s="73">
        <f t="shared" si="48"/>
        <v>0</v>
      </c>
      <c r="O27" s="73">
        <f t="shared" si="48"/>
        <v>0</v>
      </c>
      <c r="P27" s="74">
        <f>SUM(J27:O27)</f>
        <v>348.9</v>
      </c>
      <c r="Q27" s="62">
        <v>116.2</v>
      </c>
      <c r="R27" s="53">
        <v>115.8</v>
      </c>
      <c r="S27" s="53">
        <v>116.3</v>
      </c>
      <c r="T27" s="53">
        <f t="shared" ref="T27:V27" si="49">T25*1%</f>
        <v>0</v>
      </c>
      <c r="U27" s="53">
        <f t="shared" si="49"/>
        <v>0</v>
      </c>
      <c r="V27" s="53">
        <f t="shared" si="49"/>
        <v>0</v>
      </c>
      <c r="W27" s="69">
        <f>SUM(Q27:V27)</f>
        <v>348.3</v>
      </c>
      <c r="X27" s="83">
        <f t="shared" si="2"/>
        <v>-9.9999999999994316E-2</v>
      </c>
      <c r="Y27" s="53">
        <f t="shared" si="3"/>
        <v>-0.5</v>
      </c>
      <c r="Z27" s="53">
        <f t="shared" si="4"/>
        <v>0</v>
      </c>
      <c r="AA27" s="53">
        <f t="shared" si="5"/>
        <v>0</v>
      </c>
      <c r="AB27" s="53">
        <f t="shared" si="6"/>
        <v>0</v>
      </c>
      <c r="AC27" s="53">
        <f t="shared" si="7"/>
        <v>0</v>
      </c>
      <c r="AD27" s="52">
        <f t="shared" si="8"/>
        <v>-0.59999999999996589</v>
      </c>
    </row>
    <row r="28" spans="1:30" s="4" customFormat="1" ht="63" x14ac:dyDescent="0.25">
      <c r="A28" s="46"/>
      <c r="B28" s="36" t="s">
        <v>40</v>
      </c>
      <c r="C28" s="30"/>
      <c r="D28" s="30" t="s">
        <v>10</v>
      </c>
      <c r="E28" s="30" t="s">
        <v>9</v>
      </c>
      <c r="F28" s="30" t="s">
        <v>6</v>
      </c>
      <c r="G28" s="30" t="s">
        <v>3</v>
      </c>
      <c r="H28" s="31"/>
      <c r="I28" s="32" t="s">
        <v>48</v>
      </c>
      <c r="J28" s="75">
        <f>J29</f>
        <v>1450</v>
      </c>
      <c r="K28" s="76">
        <f>K29</f>
        <v>1450</v>
      </c>
      <c r="L28" s="76">
        <f t="shared" ref="L28:O28" si="50">L29</f>
        <v>1450</v>
      </c>
      <c r="M28" s="76">
        <f t="shared" si="50"/>
        <v>1450</v>
      </c>
      <c r="N28" s="76">
        <f t="shared" si="50"/>
        <v>1450</v>
      </c>
      <c r="O28" s="76">
        <f t="shared" si="50"/>
        <v>1450</v>
      </c>
      <c r="P28" s="77">
        <f>SUM(J28:O28)</f>
        <v>8700</v>
      </c>
      <c r="Q28" s="63">
        <f>Q29</f>
        <v>1450</v>
      </c>
      <c r="R28" s="51">
        <f>R29</f>
        <v>1450</v>
      </c>
      <c r="S28" s="51">
        <f t="shared" ref="S28:V28" si="51">S29</f>
        <v>1450</v>
      </c>
      <c r="T28" s="51">
        <f t="shared" si="51"/>
        <v>1450</v>
      </c>
      <c r="U28" s="51">
        <f t="shared" si="51"/>
        <v>1450</v>
      </c>
      <c r="V28" s="51">
        <f t="shared" si="51"/>
        <v>1450</v>
      </c>
      <c r="W28" s="69">
        <f>SUM(Q28:V28)</f>
        <v>8700</v>
      </c>
      <c r="X28" s="50">
        <f t="shared" si="2"/>
        <v>0</v>
      </c>
      <c r="Y28" s="51">
        <f t="shared" si="3"/>
        <v>0</v>
      </c>
      <c r="Z28" s="51">
        <f t="shared" si="4"/>
        <v>0</v>
      </c>
      <c r="AA28" s="51">
        <f t="shared" si="5"/>
        <v>0</v>
      </c>
      <c r="AB28" s="51">
        <f t="shared" si="6"/>
        <v>0</v>
      </c>
      <c r="AC28" s="51">
        <f t="shared" si="7"/>
        <v>0</v>
      </c>
      <c r="AD28" s="52">
        <f t="shared" si="8"/>
        <v>0</v>
      </c>
    </row>
    <row r="29" spans="1:30" ht="32.25" thickBot="1" x14ac:dyDescent="0.3">
      <c r="A29" s="45"/>
      <c r="B29" s="34" t="s">
        <v>15</v>
      </c>
      <c r="C29" s="39" t="s">
        <v>42</v>
      </c>
      <c r="D29" s="39" t="s">
        <v>10</v>
      </c>
      <c r="E29" s="39" t="s">
        <v>9</v>
      </c>
      <c r="F29" s="39" t="s">
        <v>6</v>
      </c>
      <c r="G29" s="39" t="s">
        <v>8</v>
      </c>
      <c r="H29" s="40"/>
      <c r="I29" s="35" t="s">
        <v>48</v>
      </c>
      <c r="J29" s="78">
        <v>1450</v>
      </c>
      <c r="K29" s="79">
        <v>1450</v>
      </c>
      <c r="L29" s="79">
        <v>1450</v>
      </c>
      <c r="M29" s="79">
        <v>1450</v>
      </c>
      <c r="N29" s="79">
        <v>1450</v>
      </c>
      <c r="O29" s="79">
        <v>1450</v>
      </c>
      <c r="P29" s="80">
        <f>SUM(J29:O29)</f>
        <v>8700</v>
      </c>
      <c r="Q29" s="64">
        <v>1450</v>
      </c>
      <c r="R29" s="55">
        <v>1450</v>
      </c>
      <c r="S29" s="55">
        <v>1450</v>
      </c>
      <c r="T29" s="55">
        <v>1450</v>
      </c>
      <c r="U29" s="55">
        <v>1450</v>
      </c>
      <c r="V29" s="55">
        <v>1450</v>
      </c>
      <c r="W29" s="70">
        <f>SUM(Q29:V29)</f>
        <v>8700</v>
      </c>
      <c r="X29" s="84">
        <f t="shared" si="2"/>
        <v>0</v>
      </c>
      <c r="Y29" s="53">
        <f t="shared" si="3"/>
        <v>0</v>
      </c>
      <c r="Z29" s="53">
        <f t="shared" si="4"/>
        <v>0</v>
      </c>
      <c r="AA29" s="53">
        <f t="shared" si="5"/>
        <v>0</v>
      </c>
      <c r="AB29" s="53">
        <f t="shared" si="6"/>
        <v>0</v>
      </c>
      <c r="AC29" s="53">
        <f t="shared" si="7"/>
        <v>0</v>
      </c>
      <c r="AD29" s="56">
        <f t="shared" si="8"/>
        <v>0</v>
      </c>
    </row>
    <row r="31" spans="1:30" x14ac:dyDescent="0.25">
      <c r="W31" s="1"/>
    </row>
    <row r="32" spans="1:30" x14ac:dyDescent="0.25">
      <c r="W32" s="1"/>
    </row>
    <row r="33" spans="23:23" x14ac:dyDescent="0.25">
      <c r="W33" s="1"/>
    </row>
    <row r="34" spans="23:23" x14ac:dyDescent="0.25">
      <c r="W34" s="1"/>
    </row>
    <row r="35" spans="23:23" x14ac:dyDescent="0.25">
      <c r="W35" s="16"/>
    </row>
  </sheetData>
  <mergeCells count="29">
    <mergeCell ref="H3:H6"/>
    <mergeCell ref="B7:B9"/>
    <mergeCell ref="A25:A27"/>
    <mergeCell ref="H7:H9"/>
    <mergeCell ref="A3:A6"/>
    <mergeCell ref="A7:A9"/>
    <mergeCell ref="B16:B19"/>
    <mergeCell ref="A16:A19"/>
    <mergeCell ref="C7:C9"/>
    <mergeCell ref="D7:D9"/>
    <mergeCell ref="E7:E9"/>
    <mergeCell ref="F7:F9"/>
    <mergeCell ref="G7:G9"/>
    <mergeCell ref="J1:P1"/>
    <mergeCell ref="X1:AD1"/>
    <mergeCell ref="Q1:W1"/>
    <mergeCell ref="B25:B27"/>
    <mergeCell ref="D25:D27"/>
    <mergeCell ref="E25:E27"/>
    <mergeCell ref="F25:F27"/>
    <mergeCell ref="G25:G27"/>
    <mergeCell ref="H25:H27"/>
    <mergeCell ref="C25:C27"/>
    <mergeCell ref="B3:B6"/>
    <mergeCell ref="C3:C6"/>
    <mergeCell ref="D3:D6"/>
    <mergeCell ref="E3:E6"/>
    <mergeCell ref="F3:F6"/>
    <mergeCell ref="G3:G6"/>
  </mergeCells>
  <pageMargins left="0.25" right="0.25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 ред.Н.В.</vt:lpstr>
      <vt:lpstr>'В ред.Н.В.'!Область_печати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2025-10-09T14:53:55Z</dcterms:modified>
</cp:coreProperties>
</file>